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600" yWindow="240" windowWidth="13890" windowHeight="5835" activeTab="1"/>
  </bookViews>
  <sheets>
    <sheet name="Information" sheetId="1" r:id="rId1"/>
    <sheet name="Infiltration small" sheetId="2" r:id="rId2"/>
    <sheet name="Infiltration large" sheetId="3" r:id="rId3"/>
  </sheets>
  <definedNames/>
  <calcPr fullCalcOnLoad="1"/>
</workbook>
</file>

<file path=xl/sharedStrings.xml><?xml version="1.0" encoding="utf-8"?>
<sst xmlns="http://schemas.openxmlformats.org/spreadsheetml/2006/main" count="145" uniqueCount="68">
  <si>
    <t>Width, m</t>
  </si>
  <si>
    <t>Height, m</t>
  </si>
  <si>
    <t>Chiller/freezer, C</t>
  </si>
  <si>
    <t>Patm</t>
  </si>
  <si>
    <t>Pa</t>
  </si>
  <si>
    <t>RH</t>
  </si>
  <si>
    <t>T</t>
  </si>
  <si>
    <t>Volume</t>
  </si>
  <si>
    <t>Density</t>
  </si>
  <si>
    <t>Enthalpy</t>
  </si>
  <si>
    <t>Infiltration rate (l/s)</t>
  </si>
  <si>
    <t>Heat gain, kW</t>
  </si>
  <si>
    <t>Average duration (seconds)</t>
  </si>
  <si>
    <t>Door openings per hour</t>
  </si>
  <si>
    <t>Assume COP 1.5, kWh/hr</t>
  </si>
  <si>
    <t>Operating hours per day</t>
  </si>
  <si>
    <t>Door open per day</t>
  </si>
  <si>
    <t>Forklift effect/movement (l/s)</t>
  </si>
  <si>
    <t>Total</t>
  </si>
  <si>
    <t>With strip curtain (l/s) (door always open)</t>
  </si>
  <si>
    <t>Activated sliding door plus strip curtain</t>
  </si>
  <si>
    <t>Door always open no strip curtain</t>
  </si>
  <si>
    <t>Seal leakage (@01 l/s.m)</t>
  </si>
  <si>
    <t>Door open with strip curtain</t>
  </si>
  <si>
    <t>Forklift movements per hour</t>
  </si>
  <si>
    <t>Electricity cost, $/kWh</t>
  </si>
  <si>
    <t>Door always open plus well maintained strip curtain</t>
  </si>
  <si>
    <t>Door always open plus damaged strip curtain</t>
  </si>
  <si>
    <t>Door dimensions</t>
  </si>
  <si>
    <t>Door open time</t>
  </si>
  <si>
    <t>Temperatures</t>
  </si>
  <si>
    <r>
      <t xml:space="preserve">Permanently open </t>
    </r>
    <r>
      <rPr>
        <sz val="12"/>
        <color indexed="8"/>
        <rFont val="Arial"/>
        <family val="2"/>
      </rPr>
      <t>with</t>
    </r>
    <r>
      <rPr>
        <sz val="12"/>
        <color indexed="8"/>
        <rFont val="Arial"/>
        <family val="0"/>
      </rPr>
      <t xml:space="preserve"> a </t>
    </r>
    <r>
      <rPr>
        <u val="single"/>
        <sz val="12"/>
        <color indexed="8"/>
        <rFont val="Arial"/>
        <family val="2"/>
      </rPr>
      <t>damaged</t>
    </r>
    <r>
      <rPr>
        <sz val="12"/>
        <color indexed="8"/>
        <rFont val="Arial"/>
        <family val="0"/>
      </rPr>
      <t xml:space="preserve"> strip curtain</t>
    </r>
  </si>
  <si>
    <r>
      <t xml:space="preserve">Permanently open </t>
    </r>
    <r>
      <rPr>
        <sz val="12"/>
        <color indexed="8"/>
        <rFont val="Arial"/>
        <family val="2"/>
      </rPr>
      <t>with</t>
    </r>
    <r>
      <rPr>
        <sz val="12"/>
        <color indexed="8"/>
        <rFont val="Arial"/>
        <family val="0"/>
      </rPr>
      <t xml:space="preserve"> a </t>
    </r>
    <r>
      <rPr>
        <u val="single"/>
        <sz val="12"/>
        <color indexed="8"/>
        <rFont val="Arial"/>
        <family val="2"/>
      </rPr>
      <t>well maintained</t>
    </r>
    <r>
      <rPr>
        <sz val="12"/>
        <color indexed="8"/>
        <rFont val="Arial"/>
        <family val="0"/>
      </rPr>
      <t xml:space="preserve"> strip curtain</t>
    </r>
  </si>
  <si>
    <t>Outside the door opening, C</t>
  </si>
  <si>
    <t>Operating days per year</t>
  </si>
  <si>
    <t>Daily energy waste cost, $/day</t>
  </si>
  <si>
    <t>Annual energy waste cost, $/year</t>
  </si>
  <si>
    <t>Daily energy waste, kWh/day</t>
  </si>
  <si>
    <t>Door unprotected per hr</t>
  </si>
  <si>
    <r>
      <t xml:space="preserve">Normally closed door with </t>
    </r>
    <r>
      <rPr>
        <u val="single"/>
        <sz val="12"/>
        <color indexed="8"/>
        <rFont val="Arial"/>
        <family val="2"/>
      </rPr>
      <t>well maintained</t>
    </r>
    <r>
      <rPr>
        <sz val="12"/>
        <color indexed="8"/>
        <rFont val="Arial"/>
        <family val="0"/>
      </rPr>
      <t xml:space="preserve"> seals</t>
    </r>
  </si>
  <si>
    <t>Seal leakage (@0.1 l/s.m)</t>
  </si>
  <si>
    <t>Normally closed door with good seals (no strip curtain)</t>
  </si>
  <si>
    <t>Traffic effect/movement (l/s)</t>
  </si>
  <si>
    <r>
      <t xml:space="preserve">Sliding door </t>
    </r>
    <r>
      <rPr>
        <u val="single"/>
        <sz val="12"/>
        <color indexed="8"/>
        <rFont val="Arial"/>
        <family val="2"/>
      </rPr>
      <t>plus</t>
    </r>
    <r>
      <rPr>
        <sz val="12"/>
        <color indexed="8"/>
        <rFont val="Arial"/>
        <family val="0"/>
      </rPr>
      <t xml:space="preserve"> a </t>
    </r>
    <r>
      <rPr>
        <u val="single"/>
        <sz val="12"/>
        <color indexed="8"/>
        <rFont val="Arial"/>
        <family val="2"/>
      </rPr>
      <t>well maintained</t>
    </r>
    <r>
      <rPr>
        <sz val="12"/>
        <color indexed="8"/>
        <rFont val="Arial"/>
        <family val="0"/>
      </rPr>
      <t xml:space="preserve"> strip curtain</t>
    </r>
  </si>
  <si>
    <t>Incremental savings potential, $/year</t>
  </si>
  <si>
    <t>Energy waste from refrigerated store forklift doors</t>
  </si>
  <si>
    <t>Energy waste from refrigerated store personnel doors</t>
  </si>
  <si>
    <r>
      <t xml:space="preserve">Permanently open </t>
    </r>
    <r>
      <rPr>
        <u val="single"/>
        <sz val="12"/>
        <color indexed="8"/>
        <rFont val="Arial"/>
        <family val="2"/>
      </rPr>
      <t>without</t>
    </r>
    <r>
      <rPr>
        <sz val="12"/>
        <color indexed="8"/>
        <rFont val="Arial"/>
        <family val="0"/>
      </rPr>
      <t xml:space="preserve"> a strip curtain (base case)</t>
    </r>
  </si>
  <si>
    <t>Total savings potential over base case</t>
  </si>
  <si>
    <r>
      <t xml:space="preserve">Permanently open </t>
    </r>
    <r>
      <rPr>
        <u val="single"/>
        <sz val="12"/>
        <color indexed="8"/>
        <rFont val="Arial"/>
        <family val="2"/>
      </rPr>
      <t>without</t>
    </r>
    <r>
      <rPr>
        <sz val="12"/>
        <color indexed="8"/>
        <rFont val="Arial"/>
        <family val="0"/>
      </rPr>
      <t xml:space="preserve"> a strip curtain (</t>
    </r>
    <r>
      <rPr>
        <i/>
        <sz val="12"/>
        <color indexed="8"/>
        <rFont val="Arial"/>
        <family val="2"/>
      </rPr>
      <t>base case</t>
    </r>
    <r>
      <rPr>
        <sz val="12"/>
        <color indexed="8"/>
        <rFont val="Arial"/>
        <family val="0"/>
      </rPr>
      <t>)</t>
    </r>
  </si>
  <si>
    <t>It is not intended to compare all the various configurations, but rather to demonstrate the impact limiting the infiltration of warm air into your refrigeration store has on your energy consumption and cost.</t>
  </si>
  <si>
    <t>The first input requirement is simply the basic door dimensions.</t>
  </si>
  <si>
    <t>The calculator compares an extreme base case where the door is permanently open with increasing degrees of protection.</t>
  </si>
  <si>
    <r>
      <t xml:space="preserve">Permanently open </t>
    </r>
    <r>
      <rPr>
        <u val="single"/>
        <sz val="11"/>
        <color indexed="9"/>
        <rFont val="Arial"/>
        <family val="0"/>
      </rPr>
      <t>without</t>
    </r>
    <r>
      <rPr>
        <sz val="11"/>
        <color indexed="9"/>
        <rFont val="Arial"/>
        <family val="0"/>
      </rPr>
      <t xml:space="preserve"> a strip curtain</t>
    </r>
  </si>
  <si>
    <r>
      <t xml:space="preserve">Permanently open with a </t>
    </r>
    <r>
      <rPr>
        <u val="single"/>
        <sz val="11"/>
        <color indexed="9"/>
        <rFont val="Arial"/>
        <family val="0"/>
      </rPr>
      <t>damaged</t>
    </r>
    <r>
      <rPr>
        <sz val="11"/>
        <color indexed="9"/>
        <rFont val="Arial"/>
        <family val="0"/>
      </rPr>
      <t xml:space="preserve"> strip curtain</t>
    </r>
  </si>
  <si>
    <r>
      <t xml:space="preserve">Permanently open with a </t>
    </r>
    <r>
      <rPr>
        <u val="single"/>
        <sz val="11"/>
        <color indexed="9"/>
        <rFont val="Arial"/>
        <family val="0"/>
      </rPr>
      <t>well maintained</t>
    </r>
    <r>
      <rPr>
        <sz val="11"/>
        <color indexed="9"/>
        <rFont val="Arial"/>
        <family val="0"/>
      </rPr>
      <t xml:space="preserve"> strip curtain</t>
    </r>
  </si>
  <si>
    <r>
      <t xml:space="preserve">Sliding door </t>
    </r>
    <r>
      <rPr>
        <u val="single"/>
        <sz val="11"/>
        <color indexed="9"/>
        <rFont val="Arial"/>
        <family val="0"/>
      </rPr>
      <t>plus</t>
    </r>
    <r>
      <rPr>
        <sz val="11"/>
        <color indexed="9"/>
        <rFont val="Arial"/>
        <family val="0"/>
      </rPr>
      <t xml:space="preserve"> a well maintained strip curtain</t>
    </r>
  </si>
  <si>
    <r>
      <t xml:space="preserve">Normally closed door with </t>
    </r>
    <r>
      <rPr>
        <u val="single"/>
        <sz val="11"/>
        <color indexed="9"/>
        <rFont val="Arial"/>
        <family val="0"/>
      </rPr>
      <t>well maintained</t>
    </r>
    <r>
      <rPr>
        <sz val="11"/>
        <color indexed="9"/>
        <rFont val="Arial"/>
        <family val="0"/>
      </rPr>
      <t xml:space="preserve"> seals</t>
    </r>
  </si>
  <si>
    <t>The permanently open door with a well maintained curtain is about 3 times more effective than the damaged curtain.</t>
  </si>
  <si>
    <t>The addition of a sliding door together with a strip curtain completes the options considered for the forklift egress door.</t>
  </si>
  <si>
    <t xml:space="preserve">The following calculators estimate the heat load on a refrigeration system resulting from a range of access door configurations  There are a range of devices available to reduce door infiltration including plastic strip curtains, air curtains, sliding doors and fast acting roller doors.  All have advantages and disadvantages and their suitability depends on local conditions, of which the door traffic frequency is a prime example. </t>
  </si>
  <si>
    <t>The primary source of infiltration into a refrigerated room is through door openings.  Similar to your refrigerator at home, repeated door opening results in the compressor coming on to remove the heat you have let in. In a commerical or industrial cold store or chiller, the logistics of product movement requires repeated access to the store by personnel either on foot or a forklift.</t>
  </si>
  <si>
    <t>The heat loss calculator is designed to help identify opportunities for improvement.  It is not intended as a detailed design tool and should not be used as such.  If, by using the calculator, you are made aware of an area where improvements may yield savings in costs, energy and greenhouse gas emissions and this sparks further investigation, then the tool has been used appropriately.  We would expect and recommend that, particularly where the scale of the capital expenditure and process changes required are signficant, that you seek competent expert assistance to confirm the value of any proposed changes.</t>
  </si>
  <si>
    <t>The damaged strip curtain option is considered equivalent to a curtain with one strip missing (about 3 times the infiltration rate of a well maintained curtain), and the door permanently open during operating hours.</t>
  </si>
  <si>
    <t>For the personnel door, it is assumed the door is only opened as necessary, that there is no additional strip curtain protection but that the door is well sealed when closed.</t>
  </si>
  <si>
    <r>
      <t xml:space="preserve">For compressed air systems, air leaking out of the system can account for up to 50% of the system demand. The reverse holds true for refrigeration systems, where air leaking </t>
    </r>
    <r>
      <rPr>
        <u val="single"/>
        <sz val="10"/>
        <rFont val="Arial"/>
        <family val="2"/>
      </rPr>
      <t>in</t>
    </r>
    <r>
      <rPr>
        <sz val="10"/>
        <rFont val="Arial"/>
        <family val="0"/>
      </rPr>
      <t xml:space="preserve"> - termed </t>
    </r>
    <r>
      <rPr>
        <sz val="10"/>
        <rFont val="Arial"/>
        <family val="2"/>
      </rPr>
      <t>infiltration</t>
    </r>
    <r>
      <rPr>
        <sz val="10"/>
        <rFont val="Arial"/>
        <family val="0"/>
      </rPr>
      <t xml:space="preserve"> - can account for a similar proportion of the system load.  </t>
    </r>
  </si>
  <si>
    <t>l</t>
  </si>
  <si>
    <t>The calculator also requires you to input an estimate of the number of times people or a forklift enter the store (entered as the number of door openings or forklift entries per hour).  The calculator assumes an average door opening duration of 60 seconds, reduced to 20 seconds where a strip curtain is installed.  Daily operating hours and the days per year are entered and used, together with a mean electricty cost, to generate annual energy and cost savings data.  Finally, the store temperature and the ambient temperature outside the door are entered.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</si>
</sst>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0000000000"/>
    <numFmt numFmtId="168" formatCode="0.00000"/>
    <numFmt numFmtId="169" formatCode="0.000000000000"/>
    <numFmt numFmtId="170" formatCode="&quot;$&quot;#,##0.00"/>
    <numFmt numFmtId="171" formatCode="0.0%"/>
    <numFmt numFmtId="172" formatCode="&quot;$&quot;#,##0"/>
    <numFmt numFmtId="173" formatCode="&quot;$&quot;#,##0.0"/>
  </numFmts>
  <fonts count="32">
    <font>
      <sz val="10"/>
      <name val="Arial"/>
      <family val="0"/>
    </font>
    <font>
      <u val="single"/>
      <sz val="10"/>
      <color indexed="36"/>
      <name val="Arial"/>
      <family val="0"/>
    </font>
    <font>
      <u val="single"/>
      <sz val="10"/>
      <color indexed="12"/>
      <name val="Arial"/>
      <family val="0"/>
    </font>
    <font>
      <sz val="8"/>
      <name val="Arial"/>
      <family val="0"/>
    </font>
    <font>
      <sz val="10"/>
      <color indexed="8"/>
      <name val="Arial"/>
      <family val="0"/>
    </font>
    <font>
      <b/>
      <sz val="18"/>
      <color indexed="8"/>
      <name val="Arial"/>
      <family val="0"/>
    </font>
    <font>
      <u val="single"/>
      <sz val="12"/>
      <color indexed="8"/>
      <name val="Arial"/>
      <family val="0"/>
    </font>
    <font>
      <sz val="12"/>
      <color indexed="8"/>
      <name val="Arial"/>
      <family val="0"/>
    </font>
    <font>
      <b/>
      <sz val="12"/>
      <color indexed="8"/>
      <name val="Arial"/>
      <family val="0"/>
    </font>
    <font>
      <i/>
      <sz val="12"/>
      <color indexed="8"/>
      <name val="Arial"/>
      <family val="0"/>
    </font>
    <font>
      <b/>
      <sz val="10"/>
      <color indexed="8"/>
      <name val="Arial"/>
      <family val="0"/>
    </font>
    <font>
      <u val="single"/>
      <sz val="14"/>
      <color indexed="8"/>
      <name val="Arial"/>
      <family val="0"/>
    </font>
    <font>
      <sz val="14"/>
      <color indexed="8"/>
      <name val="Arial"/>
      <family val="0"/>
    </font>
    <font>
      <b/>
      <sz val="14"/>
      <color indexed="8"/>
      <name val="Arial"/>
      <family val="0"/>
    </font>
    <font>
      <sz val="11"/>
      <color indexed="8"/>
      <name val="Arial"/>
      <family val="0"/>
    </font>
    <font>
      <sz val="12"/>
      <color indexed="22"/>
      <name val="Arial"/>
      <family val="2"/>
    </font>
    <font>
      <u val="single"/>
      <sz val="10"/>
      <name val="Arial"/>
      <family val="2"/>
    </font>
    <font>
      <i/>
      <sz val="14"/>
      <color indexed="8"/>
      <name val="Arial"/>
      <family val="2"/>
    </font>
    <font>
      <sz val="10"/>
      <color indexed="9"/>
      <name val="Arial"/>
      <family val="0"/>
    </font>
    <font>
      <sz val="12"/>
      <color indexed="9"/>
      <name val="Arial"/>
      <family val="0"/>
    </font>
    <font>
      <b/>
      <sz val="16"/>
      <color indexed="9"/>
      <name val="Arial"/>
      <family val="0"/>
    </font>
    <font>
      <sz val="11"/>
      <color indexed="9"/>
      <name val="Arial"/>
      <family val="0"/>
    </font>
    <font>
      <u val="single"/>
      <sz val="11"/>
      <color indexed="9"/>
      <name val="Arial"/>
      <family val="0"/>
    </font>
    <font>
      <b/>
      <sz val="12"/>
      <color indexed="9"/>
      <name val="Arial"/>
      <family val="0"/>
    </font>
    <font>
      <i/>
      <sz val="10"/>
      <color indexed="9"/>
      <name val="Arial"/>
      <family val="0"/>
    </font>
    <font>
      <b/>
      <sz val="10"/>
      <color indexed="9"/>
      <name val="Arial"/>
      <family val="0"/>
    </font>
    <font>
      <i/>
      <sz val="12"/>
      <color indexed="9"/>
      <name val="Arial"/>
      <family val="0"/>
    </font>
    <font>
      <u val="single"/>
      <sz val="12"/>
      <color indexed="9"/>
      <name val="Arial"/>
      <family val="0"/>
    </font>
    <font>
      <sz val="14"/>
      <color indexed="9"/>
      <name val="Arial"/>
      <family val="0"/>
    </font>
    <font>
      <b/>
      <sz val="14"/>
      <color indexed="9"/>
      <name val="Arial"/>
      <family val="0"/>
    </font>
    <font>
      <b/>
      <sz val="11"/>
      <color indexed="9"/>
      <name val="Arial"/>
      <family val="0"/>
    </font>
    <font>
      <sz val="10"/>
      <name val="Wingdings"/>
      <family val="0"/>
    </font>
  </fonts>
  <fills count="3">
    <fill>
      <patternFill/>
    </fill>
    <fill>
      <patternFill patternType="gray125"/>
    </fill>
    <fill>
      <patternFill patternType="solid">
        <fgColor indexed="22"/>
        <bgColor indexed="64"/>
      </patternFill>
    </fill>
  </fills>
  <borders count="12">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double"/>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double"/>
      <bottom style="double"/>
    </border>
    <border>
      <left>
        <color indexed="63"/>
      </left>
      <right style="medium"/>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8" fillId="0" borderId="0" xfId="0" applyFont="1" applyFill="1" applyBorder="1" applyAlignment="1">
      <alignment/>
    </xf>
    <xf numFmtId="0" fontId="7" fillId="0" borderId="0" xfId="0" applyFont="1" applyFill="1" applyBorder="1" applyAlignment="1" applyProtection="1">
      <alignment horizontal="center"/>
      <protection locked="0"/>
    </xf>
    <xf numFmtId="0" fontId="7" fillId="0" borderId="0" xfId="0" applyFont="1" applyFill="1" applyBorder="1" applyAlignment="1">
      <alignment/>
    </xf>
    <xf numFmtId="0" fontId="8" fillId="0" borderId="0" xfId="0" applyFont="1" applyFill="1" applyBorder="1" applyAlignment="1">
      <alignment horizontal="center"/>
    </xf>
    <xf numFmtId="2" fontId="8" fillId="0" borderId="0" xfId="0" applyNumberFormat="1" applyFont="1" applyFill="1" applyBorder="1" applyAlignment="1">
      <alignment/>
    </xf>
    <xf numFmtId="0" fontId="7"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wrapText="1"/>
    </xf>
    <xf numFmtId="2" fontId="8" fillId="0" borderId="0" xfId="0" applyNumberFormat="1" applyFont="1" applyFill="1" applyBorder="1" applyAlignment="1" quotePrefix="1">
      <alignment/>
    </xf>
    <xf numFmtId="2" fontId="10" fillId="0" borderId="0" xfId="0" applyNumberFormat="1" applyFont="1" applyFill="1" applyBorder="1" applyAlignment="1">
      <alignment/>
    </xf>
    <xf numFmtId="0" fontId="7" fillId="0" borderId="0" xfId="0" applyFont="1" applyFill="1" applyBorder="1" applyAlignment="1">
      <alignment horizontal="left" wrapText="1" indent="2"/>
    </xf>
    <xf numFmtId="0" fontId="7" fillId="0" borderId="0" xfId="0" applyFont="1" applyFill="1" applyBorder="1" applyAlignment="1">
      <alignment horizontal="center" wrapText="1"/>
    </xf>
    <xf numFmtId="0" fontId="7" fillId="0" borderId="0" xfId="0" applyFont="1" applyFill="1" applyBorder="1" applyAlignment="1">
      <alignment horizontal="left" wrapText="1" indent="3"/>
    </xf>
    <xf numFmtId="2" fontId="7" fillId="0" borderId="0" xfId="0" applyNumberFormat="1" applyFont="1" applyFill="1" applyBorder="1" applyAlignment="1" quotePrefix="1">
      <alignment horizontal="center"/>
    </xf>
    <xf numFmtId="2" fontId="4" fillId="0" borderId="0" xfId="0" applyNumberFormat="1" applyFont="1" applyFill="1" applyBorder="1" applyAlignment="1">
      <alignment/>
    </xf>
    <xf numFmtId="2" fontId="7" fillId="0" borderId="0" xfId="0" applyNumberFormat="1" applyFont="1" applyFill="1" applyBorder="1" applyAlignment="1">
      <alignment/>
    </xf>
    <xf numFmtId="0" fontId="7" fillId="0" borderId="0" xfId="0" applyFont="1" applyFill="1" applyBorder="1" applyAlignment="1">
      <alignment horizontal="left" indent="7"/>
    </xf>
    <xf numFmtId="0" fontId="11" fillId="0" borderId="0" xfId="0" applyFont="1" applyFill="1" applyBorder="1" applyAlignment="1">
      <alignment horizontal="left" indent="2"/>
    </xf>
    <xf numFmtId="2" fontId="12" fillId="0" borderId="0" xfId="0" applyNumberFormat="1" applyFont="1" applyFill="1" applyBorder="1" applyAlignment="1">
      <alignment/>
    </xf>
    <xf numFmtId="2" fontId="13" fillId="0" borderId="0" xfId="0" applyNumberFormat="1" applyFont="1" applyFill="1" applyBorder="1" applyAlignment="1">
      <alignment/>
    </xf>
    <xf numFmtId="0" fontId="12" fillId="0" borderId="0" xfId="0" applyFont="1" applyFill="1" applyBorder="1" applyAlignment="1">
      <alignment horizontal="left" indent="2"/>
    </xf>
    <xf numFmtId="2" fontId="12" fillId="0" borderId="0" xfId="0" applyNumberFormat="1" applyFont="1" applyFill="1" applyBorder="1" applyAlignment="1">
      <alignment horizontal="center"/>
    </xf>
    <xf numFmtId="44" fontId="12" fillId="0" borderId="0" xfId="17" applyFont="1" applyFill="1" applyBorder="1" applyAlignment="1">
      <alignment/>
    </xf>
    <xf numFmtId="44" fontId="13" fillId="0" borderId="0" xfId="17" applyFont="1" applyFill="1" applyBorder="1" applyAlignment="1">
      <alignment/>
    </xf>
    <xf numFmtId="44" fontId="12" fillId="0" borderId="0" xfId="17" applyFont="1" applyFill="1" applyBorder="1" applyAlignment="1">
      <alignment horizontal="center"/>
    </xf>
    <xf numFmtId="0" fontId="7" fillId="0" borderId="0" xfId="0" applyFont="1" applyFill="1" applyBorder="1" applyAlignment="1">
      <alignment wrapText="1"/>
    </xf>
    <xf numFmtId="0" fontId="14" fillId="0" borderId="0" xfId="0" applyFont="1" applyFill="1" applyBorder="1" applyAlignment="1">
      <alignment/>
    </xf>
    <xf numFmtId="164" fontId="7" fillId="0" borderId="0" xfId="0" applyNumberFormat="1" applyFont="1" applyFill="1" applyBorder="1" applyAlignment="1" quotePrefix="1">
      <alignment/>
    </xf>
    <xf numFmtId="164" fontId="8" fillId="0" borderId="0" xfId="0" applyNumberFormat="1" applyFont="1" applyFill="1" applyBorder="1" applyAlignment="1" quotePrefix="1">
      <alignment/>
    </xf>
    <xf numFmtId="164" fontId="7" fillId="0" borderId="0" xfId="0" applyNumberFormat="1" applyFont="1" applyFill="1" applyBorder="1" applyAlignment="1" quotePrefix="1">
      <alignment horizontal="center"/>
    </xf>
    <xf numFmtId="166" fontId="0" fillId="0" borderId="0" xfId="0" applyNumberFormat="1" applyAlignment="1">
      <alignment/>
    </xf>
    <xf numFmtId="0" fontId="7" fillId="0" borderId="0" xfId="0" applyFont="1" applyFill="1" applyBorder="1" applyAlignment="1">
      <alignment horizontal="left"/>
    </xf>
    <xf numFmtId="1" fontId="7"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170" fontId="7" fillId="0" borderId="0" xfId="0" applyNumberFormat="1" applyFont="1" applyFill="1" applyBorder="1" applyAlignment="1">
      <alignment horizontal="center"/>
    </xf>
    <xf numFmtId="0" fontId="0" fillId="0" borderId="0" xfId="0" applyBorder="1" applyAlignment="1">
      <alignment/>
    </xf>
    <xf numFmtId="166" fontId="0" fillId="0" borderId="0" xfId="0" applyNumberFormat="1" applyBorder="1" applyAlignment="1">
      <alignment/>
    </xf>
    <xf numFmtId="0" fontId="9" fillId="0" borderId="0" xfId="0" applyFont="1" applyFill="1" applyBorder="1" applyAlignment="1">
      <alignment horizontal="left" indent="2"/>
    </xf>
    <xf numFmtId="0" fontId="6" fillId="0" borderId="0" xfId="0" applyFont="1" applyFill="1" applyBorder="1" applyAlignment="1">
      <alignment horizontal="left" indent="1"/>
    </xf>
    <xf numFmtId="0" fontId="7" fillId="0" borderId="0" xfId="0" applyFont="1" applyFill="1" applyBorder="1" applyAlignment="1">
      <alignment horizontal="left" indent="3"/>
    </xf>
    <xf numFmtId="164" fontId="7" fillId="0" borderId="0" xfId="0" applyNumberFormat="1" applyFont="1" applyFill="1" applyBorder="1" applyAlignment="1">
      <alignment horizontal="center"/>
    </xf>
    <xf numFmtId="0" fontId="4" fillId="0" borderId="0" xfId="0" applyFont="1" applyFill="1" applyBorder="1" applyAlignment="1">
      <alignment horizontal="left" indent="3"/>
    </xf>
    <xf numFmtId="0" fontId="6" fillId="0" borderId="0" xfId="0" applyFont="1" applyFill="1" applyBorder="1" applyAlignment="1">
      <alignment horizontal="left" wrapText="1" indent="2"/>
    </xf>
    <xf numFmtId="1" fontId="9" fillId="0" borderId="0" xfId="0" applyNumberFormat="1" applyFont="1" applyFill="1" applyBorder="1" applyAlignment="1" applyProtection="1">
      <alignment horizontal="center" wrapText="1"/>
      <protection locked="0"/>
    </xf>
    <xf numFmtId="0" fontId="5" fillId="0" borderId="1" xfId="0" applyFont="1" applyFill="1" applyBorder="1" applyAlignment="1">
      <alignment/>
    </xf>
    <xf numFmtId="0" fontId="4" fillId="0" borderId="2" xfId="0" applyFont="1" applyFill="1" applyBorder="1" applyAlignment="1">
      <alignment horizontal="center"/>
    </xf>
    <xf numFmtId="0" fontId="4" fillId="0" borderId="3" xfId="0" applyFont="1" applyFill="1" applyBorder="1" applyAlignment="1">
      <alignment horizontal="center"/>
    </xf>
    <xf numFmtId="0" fontId="7" fillId="0" borderId="3" xfId="0" applyFont="1" applyFill="1" applyBorder="1" applyAlignment="1">
      <alignment horizontal="left"/>
    </xf>
    <xf numFmtId="0" fontId="4" fillId="0" borderId="4" xfId="0" applyFont="1" applyFill="1" applyBorder="1" applyAlignment="1">
      <alignment/>
    </xf>
    <xf numFmtId="0" fontId="4" fillId="0" borderId="5" xfId="0" applyFont="1" applyFill="1" applyBorder="1" applyAlignment="1">
      <alignment horizontal="center"/>
    </xf>
    <xf numFmtId="0" fontId="4" fillId="0" borderId="3" xfId="0" applyFont="1" applyFill="1" applyBorder="1" applyAlignment="1">
      <alignment/>
    </xf>
    <xf numFmtId="0" fontId="8" fillId="0" borderId="3" xfId="0" applyFont="1" applyFill="1" applyBorder="1" applyAlignment="1">
      <alignment horizontal="center"/>
    </xf>
    <xf numFmtId="0" fontId="9" fillId="0" borderId="6" xfId="0" applyFont="1" applyFill="1" applyBorder="1" applyAlignment="1">
      <alignment horizontal="left" indent="2"/>
    </xf>
    <xf numFmtId="0" fontId="9" fillId="0" borderId="4" xfId="0" applyFont="1" applyFill="1" applyBorder="1" applyAlignment="1">
      <alignment horizontal="left" indent="2"/>
    </xf>
    <xf numFmtId="0" fontId="9" fillId="0" borderId="7" xfId="0" applyFont="1" applyFill="1" applyBorder="1" applyAlignment="1">
      <alignment horizontal="center" wrapText="1"/>
    </xf>
    <xf numFmtId="0" fontId="9" fillId="0" borderId="8" xfId="0" applyFont="1" applyFill="1" applyBorder="1" applyAlignment="1">
      <alignment horizontal="center" wrapText="1"/>
    </xf>
    <xf numFmtId="0" fontId="4" fillId="0" borderId="8" xfId="0" applyFont="1" applyFill="1" applyBorder="1" applyAlignment="1">
      <alignment/>
    </xf>
    <xf numFmtId="0" fontId="4" fillId="0" borderId="9" xfId="0" applyFont="1" applyFill="1" applyBorder="1" applyAlignment="1">
      <alignment horizontal="center"/>
    </xf>
    <xf numFmtId="0" fontId="9" fillId="0" borderId="10" xfId="0" applyFont="1" applyFill="1" applyBorder="1" applyAlignment="1">
      <alignment horizontal="center" wrapText="1"/>
    </xf>
    <xf numFmtId="164" fontId="7" fillId="0" borderId="0" xfId="0" applyNumberFormat="1" applyFont="1" applyFill="1" applyBorder="1" applyAlignment="1" applyProtection="1">
      <alignment horizontal="center"/>
      <protection locked="0"/>
    </xf>
    <xf numFmtId="1" fontId="7" fillId="0" borderId="0" xfId="0" applyNumberFormat="1" applyFont="1" applyFill="1" applyBorder="1" applyAlignment="1" applyProtection="1">
      <alignment horizontal="center"/>
      <protection locked="0"/>
    </xf>
    <xf numFmtId="170" fontId="7" fillId="0" borderId="0" xfId="0" applyNumberFormat="1" applyFont="1" applyFill="1" applyBorder="1" applyAlignment="1" applyProtection="1">
      <alignment horizontal="center"/>
      <protection locked="0"/>
    </xf>
    <xf numFmtId="1" fontId="9" fillId="2" borderId="0" xfId="0" applyNumberFormat="1" applyFont="1" applyFill="1" applyBorder="1" applyAlignment="1" applyProtection="1">
      <alignment horizontal="center"/>
      <protection/>
    </xf>
    <xf numFmtId="172" fontId="7" fillId="2" borderId="0" xfId="0" applyNumberFormat="1" applyFont="1" applyFill="1" applyBorder="1" applyAlignment="1" applyProtection="1">
      <alignment horizontal="center"/>
      <protection/>
    </xf>
    <xf numFmtId="172" fontId="7" fillId="2" borderId="11" xfId="0" applyNumberFormat="1" applyFont="1" applyFill="1" applyBorder="1" applyAlignment="1" applyProtection="1">
      <alignment horizontal="center"/>
      <protection/>
    </xf>
    <xf numFmtId="1" fontId="9" fillId="2" borderId="0" xfId="0" applyNumberFormat="1" applyFont="1" applyFill="1" applyBorder="1" applyAlignment="1" applyProtection="1" quotePrefix="1">
      <alignment horizontal="center"/>
      <protection/>
    </xf>
    <xf numFmtId="172" fontId="7" fillId="2" borderId="0" xfId="0" applyNumberFormat="1" applyFont="1" applyFill="1" applyBorder="1" applyAlignment="1" applyProtection="1" quotePrefix="1">
      <alignment horizontal="center"/>
      <protection/>
    </xf>
    <xf numFmtId="172" fontId="7" fillId="2" borderId="3" xfId="0" applyNumberFormat="1" applyFont="1" applyFill="1" applyBorder="1" applyAlignment="1" applyProtection="1">
      <alignment horizontal="center"/>
      <protection/>
    </xf>
    <xf numFmtId="0" fontId="4" fillId="0" borderId="0" xfId="0" applyFont="1" applyFill="1" applyBorder="1" applyAlignment="1" applyProtection="1">
      <alignment/>
      <protection locked="0"/>
    </xf>
    <xf numFmtId="170" fontId="7" fillId="2" borderId="0" xfId="0" applyNumberFormat="1" applyFont="1" applyFill="1" applyBorder="1" applyAlignment="1" applyProtection="1">
      <alignment horizontal="center"/>
      <protection/>
    </xf>
    <xf numFmtId="170" fontId="7" fillId="2" borderId="0" xfId="0" applyNumberFormat="1" applyFont="1" applyFill="1" applyBorder="1" applyAlignment="1" applyProtection="1" quotePrefix="1">
      <alignment horizontal="center"/>
      <protection/>
    </xf>
    <xf numFmtId="0" fontId="17" fillId="0" borderId="0" xfId="0" applyFont="1" applyFill="1" applyBorder="1" applyAlignment="1">
      <alignment horizontal="left" indent="3"/>
    </xf>
    <xf numFmtId="0" fontId="17" fillId="0" borderId="0" xfId="0" applyFont="1" applyFill="1" applyBorder="1" applyAlignment="1">
      <alignment/>
    </xf>
    <xf numFmtId="172" fontId="17" fillId="0" borderId="3" xfId="0" applyNumberFormat="1" applyFont="1" applyFill="1" applyBorder="1" applyAlignment="1">
      <alignment horizontal="center"/>
    </xf>
    <xf numFmtId="0" fontId="9" fillId="0" borderId="0" xfId="0" applyFont="1" applyFill="1" applyBorder="1" applyAlignment="1">
      <alignment horizontal="center" wrapText="1"/>
    </xf>
    <xf numFmtId="172" fontId="17" fillId="0" borderId="0" xfId="0" applyNumberFormat="1" applyFont="1" applyFill="1" applyBorder="1" applyAlignment="1">
      <alignment horizontal="center"/>
    </xf>
    <xf numFmtId="172" fontId="7" fillId="0" borderId="0" xfId="0" applyNumberFormat="1" applyFont="1" applyFill="1" applyBorder="1" applyAlignment="1" applyProtection="1">
      <alignment horizontal="center"/>
      <protection/>
    </xf>
    <xf numFmtId="0" fontId="18" fillId="0" borderId="0" xfId="0" applyFont="1" applyFill="1" applyBorder="1" applyAlignment="1">
      <alignment horizontal="center"/>
    </xf>
    <xf numFmtId="0" fontId="18" fillId="0" borderId="0" xfId="0" applyFont="1" applyFill="1" applyBorder="1" applyAlignment="1">
      <alignment/>
    </xf>
    <xf numFmtId="0" fontId="19" fillId="0" borderId="0" xfId="0" applyFont="1" applyFill="1" applyBorder="1" applyAlignment="1">
      <alignment horizontal="left" indent="3"/>
    </xf>
    <xf numFmtId="0" fontId="19" fillId="0" borderId="0" xfId="0"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horizontal="centerContinuous"/>
    </xf>
    <xf numFmtId="0" fontId="18" fillId="0" borderId="0" xfId="0" applyFont="1" applyBorder="1" applyAlignment="1">
      <alignment/>
    </xf>
    <xf numFmtId="0" fontId="21" fillId="0" borderId="0" xfId="0" applyFont="1" applyFill="1" applyBorder="1" applyAlignment="1">
      <alignment horizontal="left" wrapText="1" indent="3"/>
    </xf>
    <xf numFmtId="2" fontId="19" fillId="0" borderId="0" xfId="0" applyNumberFormat="1" applyFont="1" applyFill="1" applyBorder="1" applyAlignment="1">
      <alignment horizontal="center"/>
    </xf>
    <xf numFmtId="2" fontId="19" fillId="0" borderId="0" xfId="0" applyNumberFormat="1" applyFont="1" applyFill="1" applyBorder="1" applyAlignment="1" quotePrefix="1">
      <alignment horizontal="center"/>
    </xf>
    <xf numFmtId="0" fontId="19" fillId="0" borderId="0" xfId="0" applyFont="1" applyFill="1" applyBorder="1" applyAlignment="1">
      <alignment horizontal="left"/>
    </xf>
    <xf numFmtId="0" fontId="23" fillId="0" borderId="0" xfId="0" applyFont="1" applyFill="1" applyBorder="1" applyAlignment="1">
      <alignment horizontal="left"/>
    </xf>
    <xf numFmtId="0" fontId="24" fillId="0" borderId="0" xfId="0" applyFont="1" applyBorder="1" applyAlignment="1">
      <alignment/>
    </xf>
    <xf numFmtId="0" fontId="24" fillId="0" borderId="0" xfId="0" applyFont="1" applyBorder="1" applyAlignment="1">
      <alignment horizontal="center"/>
    </xf>
    <xf numFmtId="0" fontId="25" fillId="0" borderId="0" xfId="0" applyFont="1" applyBorder="1" applyAlignment="1">
      <alignment/>
    </xf>
    <xf numFmtId="166" fontId="18" fillId="0" borderId="0" xfId="0" applyNumberFormat="1" applyFont="1" applyBorder="1" applyAlignment="1">
      <alignment/>
    </xf>
    <xf numFmtId="0" fontId="26" fillId="0" borderId="0" xfId="0" applyFont="1" applyFill="1" applyBorder="1" applyAlignment="1">
      <alignment horizontal="center"/>
    </xf>
    <xf numFmtId="0" fontId="23" fillId="0" borderId="0" xfId="0" applyFont="1" applyFill="1" applyBorder="1" applyAlignment="1">
      <alignment/>
    </xf>
    <xf numFmtId="0" fontId="26" fillId="0" borderId="0" xfId="0" applyFont="1" applyFill="1" applyBorder="1" applyAlignment="1" applyProtection="1">
      <alignment horizontal="center"/>
      <protection locked="0"/>
    </xf>
    <xf numFmtId="0" fontId="23" fillId="0" borderId="0" xfId="0" applyFont="1" applyFill="1" applyBorder="1" applyAlignment="1">
      <alignment horizontal="center"/>
    </xf>
    <xf numFmtId="1" fontId="23" fillId="0" borderId="0" xfId="0" applyNumberFormat="1" applyFont="1" applyFill="1" applyBorder="1" applyAlignment="1">
      <alignment/>
    </xf>
    <xf numFmtId="2" fontId="23" fillId="0" borderId="0" xfId="0" applyNumberFormat="1" applyFont="1" applyFill="1" applyBorder="1" applyAlignment="1">
      <alignment/>
    </xf>
    <xf numFmtId="0" fontId="24" fillId="0" borderId="0" xfId="0" applyFont="1" applyFill="1" applyBorder="1" applyAlignment="1">
      <alignment horizontal="center"/>
    </xf>
    <xf numFmtId="0" fontId="26" fillId="0" borderId="0" xfId="0" applyFont="1" applyFill="1" applyBorder="1" applyAlignment="1" applyProtection="1">
      <alignment horizontal="center" wrapText="1"/>
      <protection locked="0"/>
    </xf>
    <xf numFmtId="0" fontId="27" fillId="0" borderId="0" xfId="0" applyFont="1" applyFill="1" applyBorder="1" applyAlignment="1">
      <alignment horizontal="left" wrapText="1" indent="2"/>
    </xf>
    <xf numFmtId="0" fontId="26" fillId="0" borderId="0" xfId="0" applyFont="1" applyFill="1" applyBorder="1" applyAlignment="1">
      <alignment horizontal="left" indent="3"/>
    </xf>
    <xf numFmtId="1" fontId="26" fillId="0" borderId="0" xfId="0" applyNumberFormat="1" applyFont="1" applyFill="1" applyBorder="1" applyAlignment="1" applyProtection="1">
      <alignment horizontal="center"/>
      <protection locked="0"/>
    </xf>
    <xf numFmtId="0" fontId="23" fillId="0" borderId="0" xfId="0" applyFont="1" applyFill="1" applyBorder="1" applyAlignment="1">
      <alignment wrapText="1"/>
    </xf>
    <xf numFmtId="164" fontId="19" fillId="0" borderId="0" xfId="0" applyNumberFormat="1" applyFont="1" applyFill="1" applyBorder="1" applyAlignment="1">
      <alignment horizontal="center" wrapText="1"/>
    </xf>
    <xf numFmtId="0" fontId="26" fillId="0" borderId="0" xfId="0" applyFont="1" applyFill="1" applyBorder="1" applyAlignment="1">
      <alignment horizontal="left" indent="2"/>
    </xf>
    <xf numFmtId="164" fontId="26" fillId="0" borderId="0" xfId="0" applyNumberFormat="1" applyFont="1" applyFill="1" applyBorder="1" applyAlignment="1" applyProtection="1">
      <alignment horizontal="center"/>
      <protection locked="0"/>
    </xf>
    <xf numFmtId="1" fontId="24" fillId="0" borderId="0" xfId="0" applyNumberFormat="1" applyFont="1" applyFill="1" applyBorder="1" applyAlignment="1">
      <alignment horizontal="center"/>
    </xf>
    <xf numFmtId="0" fontId="26" fillId="0" borderId="0" xfId="0" applyFont="1" applyFill="1" applyBorder="1" applyAlignment="1">
      <alignment horizontal="left" wrapText="1" indent="3"/>
    </xf>
    <xf numFmtId="1" fontId="19" fillId="0" borderId="0" xfId="0" applyNumberFormat="1" applyFont="1" applyFill="1" applyBorder="1" applyAlignment="1" quotePrefix="1">
      <alignment horizontal="center"/>
    </xf>
    <xf numFmtId="0" fontId="18" fillId="0" borderId="0" xfId="0" applyFont="1" applyFill="1" applyBorder="1" applyAlignment="1">
      <alignment horizontal="left" indent="1"/>
    </xf>
    <xf numFmtId="9" fontId="19" fillId="0" borderId="0" xfId="0" applyNumberFormat="1" applyFont="1" applyFill="1" applyBorder="1" applyAlignment="1">
      <alignment horizontal="center" wrapText="1"/>
    </xf>
    <xf numFmtId="0" fontId="19" fillId="0" borderId="0" xfId="0" applyFont="1" applyFill="1" applyBorder="1" applyAlignment="1">
      <alignment horizontal="left" wrapText="1" indent="3"/>
    </xf>
    <xf numFmtId="1" fontId="26" fillId="0" borderId="0" xfId="0" applyNumberFormat="1" applyFont="1" applyFill="1" applyBorder="1" applyAlignment="1" applyProtection="1" quotePrefix="1">
      <alignment horizontal="center"/>
      <protection locked="0"/>
    </xf>
    <xf numFmtId="164" fontId="26" fillId="0" borderId="0" xfId="0" applyNumberFormat="1" applyFont="1" applyFill="1" applyBorder="1" applyAlignment="1" applyProtection="1" quotePrefix="1">
      <alignment horizontal="center"/>
      <protection locked="0"/>
    </xf>
    <xf numFmtId="0" fontId="27" fillId="0" borderId="0" xfId="0" applyFont="1" applyFill="1" applyBorder="1" applyAlignment="1">
      <alignment horizontal="left" wrapText="1"/>
    </xf>
    <xf numFmtId="1" fontId="19" fillId="0" borderId="0" xfId="0" applyNumberFormat="1" applyFont="1" applyFill="1" applyBorder="1" applyAlignment="1">
      <alignment horizontal="center"/>
    </xf>
    <xf numFmtId="2" fontId="19" fillId="0" borderId="0" xfId="0" applyNumberFormat="1" applyFont="1" applyFill="1" applyBorder="1" applyAlignment="1" quotePrefix="1">
      <alignment/>
    </xf>
    <xf numFmtId="2" fontId="23" fillId="0" borderId="0" xfId="0" applyNumberFormat="1" applyFont="1" applyFill="1" applyBorder="1" applyAlignment="1" quotePrefix="1">
      <alignment/>
    </xf>
    <xf numFmtId="0" fontId="19" fillId="0" borderId="0" xfId="0" applyFont="1" applyFill="1" applyBorder="1" applyAlignment="1">
      <alignment/>
    </xf>
    <xf numFmtId="0" fontId="19" fillId="0" borderId="0" xfId="0" applyFont="1" applyFill="1" applyBorder="1" applyAlignment="1">
      <alignment horizontal="center" wrapText="1"/>
    </xf>
    <xf numFmtId="0" fontId="23" fillId="0" borderId="0" xfId="0" applyFont="1" applyFill="1" applyBorder="1" applyAlignment="1">
      <alignment horizontal="center" wrapText="1"/>
    </xf>
    <xf numFmtId="2" fontId="28" fillId="0" borderId="0" xfId="0" applyNumberFormat="1" applyFont="1" applyFill="1" applyBorder="1" applyAlignment="1">
      <alignment/>
    </xf>
    <xf numFmtId="2" fontId="29" fillId="0" borderId="0" xfId="0" applyNumberFormat="1" applyFont="1" applyFill="1" applyBorder="1" applyAlignment="1">
      <alignment/>
    </xf>
    <xf numFmtId="2" fontId="28" fillId="0" borderId="0" xfId="0" applyNumberFormat="1" applyFont="1" applyFill="1" applyBorder="1" applyAlignment="1">
      <alignment horizontal="center"/>
    </xf>
    <xf numFmtId="44" fontId="28" fillId="0" borderId="0" xfId="17" applyFont="1" applyFill="1" applyBorder="1" applyAlignment="1">
      <alignment/>
    </xf>
    <xf numFmtId="44" fontId="29" fillId="0" borderId="0" xfId="17" applyFont="1" applyFill="1" applyBorder="1" applyAlignment="1">
      <alignment/>
    </xf>
    <xf numFmtId="44" fontId="28" fillId="0" borderId="0" xfId="17" applyFont="1" applyFill="1" applyBorder="1" applyAlignment="1">
      <alignment horizontal="center"/>
    </xf>
    <xf numFmtId="0" fontId="18" fillId="0" borderId="0" xfId="0" applyFont="1" applyFill="1" applyBorder="1" applyAlignment="1">
      <alignment horizontal="centerContinuous"/>
    </xf>
    <xf numFmtId="165" fontId="23" fillId="0" borderId="0" xfId="0" applyNumberFormat="1" applyFont="1" applyFill="1" applyBorder="1" applyAlignment="1">
      <alignment/>
    </xf>
    <xf numFmtId="1" fontId="30" fillId="0" borderId="0" xfId="0" applyNumberFormat="1" applyFont="1" applyFill="1" applyBorder="1" applyAlignment="1">
      <alignment horizontal="center"/>
    </xf>
    <xf numFmtId="0" fontId="31" fillId="0" borderId="0" xfId="0" applyFont="1" applyAlignment="1">
      <alignment horizontal="center" vertical="center"/>
    </xf>
    <xf numFmtId="0" fontId="0" fillId="0" borderId="0" xfId="0" applyAlignment="1">
      <alignment horizontal="justify" vertical="center" wrapText="1"/>
    </xf>
    <xf numFmtId="0" fontId="0" fillId="0" borderId="0" xfId="0" applyAlignment="1">
      <alignment horizontal="left" vertical="center" wrapText="1" indent="1"/>
    </xf>
    <xf numFmtId="0" fontId="0" fillId="0" borderId="0" xfId="0"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strike val="0"/>
        <color rgb="FF00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8</xdr:col>
      <xdr:colOff>533400</xdr:colOff>
      <xdr:row>7</xdr:row>
      <xdr:rowOff>123825</xdr:rowOff>
    </xdr:to>
    <xdr:pic>
      <xdr:nvPicPr>
        <xdr:cNvPr id="1" name="Picture 5"/>
        <xdr:cNvPicPr preferRelativeResize="1">
          <a:picLocks noChangeAspect="1"/>
        </xdr:cNvPicPr>
      </xdr:nvPicPr>
      <xdr:blipFill>
        <a:blip r:embed="rId1"/>
        <a:stretch>
          <a:fillRect/>
        </a:stretch>
      </xdr:blipFill>
      <xdr:spPr>
        <a:xfrm>
          <a:off x="628650" y="171450"/>
          <a:ext cx="47815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38100</xdr:rowOff>
    </xdr:from>
    <xdr:to>
      <xdr:col>4</xdr:col>
      <xdr:colOff>600075</xdr:colOff>
      <xdr:row>12</xdr:row>
      <xdr:rowOff>66675</xdr:rowOff>
    </xdr:to>
    <xdr:pic>
      <xdr:nvPicPr>
        <xdr:cNvPr id="1" name="Picture 2"/>
        <xdr:cNvPicPr preferRelativeResize="1">
          <a:picLocks noChangeAspect="1"/>
        </xdr:cNvPicPr>
      </xdr:nvPicPr>
      <xdr:blipFill>
        <a:blip r:embed="rId1"/>
        <a:stretch>
          <a:fillRect/>
        </a:stretch>
      </xdr:blipFill>
      <xdr:spPr>
        <a:xfrm>
          <a:off x="323850" y="200025"/>
          <a:ext cx="8486775" cy="1809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133350</xdr:rowOff>
    </xdr:from>
    <xdr:to>
      <xdr:col>4</xdr:col>
      <xdr:colOff>628650</xdr:colOff>
      <xdr:row>12</xdr:row>
      <xdr:rowOff>0</xdr:rowOff>
    </xdr:to>
    <xdr:pic>
      <xdr:nvPicPr>
        <xdr:cNvPr id="1" name="Picture 2"/>
        <xdr:cNvPicPr preferRelativeResize="1">
          <a:picLocks noChangeAspect="1"/>
        </xdr:cNvPicPr>
      </xdr:nvPicPr>
      <xdr:blipFill>
        <a:blip r:embed="rId1"/>
        <a:stretch>
          <a:fillRect/>
        </a:stretch>
      </xdr:blipFill>
      <xdr:spPr>
        <a:xfrm>
          <a:off x="438150" y="133350"/>
          <a:ext cx="8496300"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9:I29"/>
  <sheetViews>
    <sheetView showGridLines="0" showZeros="0" workbookViewId="0" topLeftCell="A1">
      <selection activeCell="J6" sqref="J6"/>
    </sheetView>
  </sheetViews>
  <sheetFormatPr defaultColWidth="9.140625" defaultRowHeight="12.75" zeroHeight="1"/>
  <cols>
    <col min="11" max="16384" width="0" style="0" hidden="1" customWidth="1"/>
  </cols>
  <sheetData>
    <row r="1" ht="12.75"/>
    <row r="2" ht="12.75"/>
    <row r="3" ht="12.75"/>
    <row r="4" ht="12.75"/>
    <row r="5" ht="12.75"/>
    <row r="6" ht="12.75"/>
    <row r="7" ht="12.75"/>
    <row r="8" ht="12.75"/>
    <row r="9" spans="2:9" ht="45" customHeight="1">
      <c r="B9" s="136" t="s">
        <v>65</v>
      </c>
      <c r="C9" s="136"/>
      <c r="D9" s="136"/>
      <c r="E9" s="136"/>
      <c r="F9" s="136"/>
      <c r="G9" s="136"/>
      <c r="H9" s="136"/>
      <c r="I9" s="136"/>
    </row>
    <row r="10" spans="2:9" ht="65.25" customHeight="1">
      <c r="B10" s="136" t="s">
        <v>61</v>
      </c>
      <c r="C10" s="136"/>
      <c r="D10" s="136"/>
      <c r="E10" s="136"/>
      <c r="F10" s="136"/>
      <c r="G10" s="136"/>
      <c r="H10" s="136"/>
      <c r="I10" s="136"/>
    </row>
    <row r="11" spans="2:9" ht="108" customHeight="1">
      <c r="B11" s="136" t="s">
        <v>62</v>
      </c>
      <c r="C11" s="136"/>
      <c r="D11" s="136"/>
      <c r="E11" s="136"/>
      <c r="F11" s="136"/>
      <c r="G11" s="136"/>
      <c r="H11" s="136"/>
      <c r="I11" s="136"/>
    </row>
    <row r="12" spans="2:9" ht="64.5" customHeight="1">
      <c r="B12" s="136" t="s">
        <v>60</v>
      </c>
      <c r="C12" s="136"/>
      <c r="D12" s="136"/>
      <c r="E12" s="136"/>
      <c r="F12" s="136"/>
      <c r="G12" s="136"/>
      <c r="H12" s="136"/>
      <c r="I12" s="136"/>
    </row>
    <row r="13" spans="2:9" ht="39" customHeight="1">
      <c r="B13" s="136" t="s">
        <v>50</v>
      </c>
      <c r="C13" s="136"/>
      <c r="D13" s="136"/>
      <c r="E13" s="136"/>
      <c r="F13" s="136"/>
      <c r="G13" s="136"/>
      <c r="H13" s="136"/>
      <c r="I13" s="136"/>
    </row>
    <row r="14" spans="2:9" ht="21" customHeight="1">
      <c r="B14" s="136" t="s">
        <v>51</v>
      </c>
      <c r="C14" s="136"/>
      <c r="D14" s="136"/>
      <c r="E14" s="136"/>
      <c r="F14" s="136"/>
      <c r="G14" s="136"/>
      <c r="H14" s="136"/>
      <c r="I14" s="136"/>
    </row>
    <row r="15" spans="2:9" ht="89.25" customHeight="1">
      <c r="B15" s="136" t="s">
        <v>67</v>
      </c>
      <c r="C15" s="136"/>
      <c r="D15" s="136"/>
      <c r="E15" s="136"/>
      <c r="F15" s="136"/>
      <c r="G15" s="136"/>
      <c r="H15" s="136"/>
      <c r="I15" s="136"/>
    </row>
    <row r="16" spans="2:9" ht="12" customHeight="1">
      <c r="B16" s="136"/>
      <c r="C16" s="136"/>
      <c r="D16" s="136"/>
      <c r="E16" s="136"/>
      <c r="F16" s="136"/>
      <c r="G16" s="136"/>
      <c r="H16" s="136"/>
      <c r="I16" s="136"/>
    </row>
    <row r="17" spans="2:9" ht="26.25" customHeight="1">
      <c r="B17" s="136" t="s">
        <v>52</v>
      </c>
      <c r="C17" s="136"/>
      <c r="D17" s="136"/>
      <c r="E17" s="136"/>
      <c r="F17" s="136"/>
      <c r="G17" s="136"/>
      <c r="H17" s="136"/>
      <c r="I17" s="136"/>
    </row>
    <row r="18" spans="2:9" ht="51" customHeight="1">
      <c r="B18" s="135" t="s">
        <v>66</v>
      </c>
      <c r="C18" s="137" t="s">
        <v>63</v>
      </c>
      <c r="D18" s="137"/>
      <c r="E18" s="137"/>
      <c r="F18" s="137"/>
      <c r="G18" s="137"/>
      <c r="H18" s="137"/>
      <c r="I18" s="137"/>
    </row>
    <row r="19" spans="2:9" ht="51.75" customHeight="1">
      <c r="B19" s="135" t="s">
        <v>66</v>
      </c>
      <c r="C19" s="137" t="s">
        <v>64</v>
      </c>
      <c r="D19" s="137"/>
      <c r="E19" s="137"/>
      <c r="F19" s="137"/>
      <c r="G19" s="137"/>
      <c r="H19" s="137"/>
      <c r="I19" s="137"/>
    </row>
    <row r="20" spans="2:9" ht="45" customHeight="1">
      <c r="B20" s="135" t="s">
        <v>66</v>
      </c>
      <c r="C20" s="137" t="s">
        <v>58</v>
      </c>
      <c r="D20" s="137"/>
      <c r="E20" s="137"/>
      <c r="F20" s="137"/>
      <c r="G20" s="137"/>
      <c r="H20" s="137"/>
      <c r="I20" s="137"/>
    </row>
    <row r="21" spans="2:9" ht="36" customHeight="1">
      <c r="B21" s="135" t="s">
        <v>66</v>
      </c>
      <c r="C21" s="137" t="s">
        <v>59</v>
      </c>
      <c r="D21" s="137"/>
      <c r="E21" s="137"/>
      <c r="F21" s="137"/>
      <c r="G21" s="137"/>
      <c r="H21" s="137"/>
      <c r="I21" s="137"/>
    </row>
    <row r="22" spans="2:9" ht="12.75">
      <c r="B22" s="136"/>
      <c r="C22" s="136"/>
      <c r="D22" s="136"/>
      <c r="E22" s="136"/>
      <c r="F22" s="136"/>
      <c r="G22" s="136"/>
      <c r="H22" s="136"/>
      <c r="I22" s="136"/>
    </row>
    <row r="23" spans="2:9" ht="12.75" hidden="1">
      <c r="B23" s="138"/>
      <c r="C23" s="138"/>
      <c r="D23" s="138"/>
      <c r="E23" s="138"/>
      <c r="F23" s="138"/>
      <c r="G23" s="138"/>
      <c r="H23" s="138"/>
      <c r="I23" s="138"/>
    </row>
    <row r="24" spans="2:9" ht="12.75" hidden="1">
      <c r="B24" s="138"/>
      <c r="C24" s="138"/>
      <c r="D24" s="138"/>
      <c r="E24" s="138"/>
      <c r="F24" s="138"/>
      <c r="G24" s="138"/>
      <c r="H24" s="138"/>
      <c r="I24" s="138"/>
    </row>
    <row r="25" spans="2:9" ht="12.75" hidden="1">
      <c r="B25" s="138"/>
      <c r="C25" s="138"/>
      <c r="D25" s="138"/>
      <c r="E25" s="138"/>
      <c r="F25" s="138"/>
      <c r="G25" s="138"/>
      <c r="H25" s="138"/>
      <c r="I25" s="138"/>
    </row>
    <row r="26" spans="2:9" ht="12.75" hidden="1">
      <c r="B26" s="138"/>
      <c r="C26" s="138"/>
      <c r="D26" s="138"/>
      <c r="E26" s="138"/>
      <c r="F26" s="138"/>
      <c r="G26" s="138"/>
      <c r="H26" s="138"/>
      <c r="I26" s="138"/>
    </row>
    <row r="27" spans="2:9" ht="12.75" hidden="1">
      <c r="B27" s="138"/>
      <c r="C27" s="138"/>
      <c r="D27" s="138"/>
      <c r="E27" s="138"/>
      <c r="F27" s="138"/>
      <c r="G27" s="138"/>
      <c r="H27" s="138"/>
      <c r="I27" s="138"/>
    </row>
    <row r="28" spans="2:9" ht="12.75" hidden="1">
      <c r="B28" s="138"/>
      <c r="C28" s="138"/>
      <c r="D28" s="138"/>
      <c r="E28" s="138"/>
      <c r="F28" s="138"/>
      <c r="G28" s="138"/>
      <c r="H28" s="138"/>
      <c r="I28" s="138"/>
    </row>
    <row r="29" spans="2:9" ht="12.75" hidden="1">
      <c r="B29" s="138"/>
      <c r="C29" s="138"/>
      <c r="D29" s="138"/>
      <c r="E29" s="138"/>
      <c r="F29" s="138"/>
      <c r="G29" s="138"/>
      <c r="H29" s="138"/>
      <c r="I29" s="138"/>
    </row>
    <row r="30" ht="12.75"/>
    <row r="31" ht="12.75"/>
    <row r="32" ht="12.75"/>
  </sheetData>
  <sheetProtection password="DFA1" sheet="1" objects="1" scenarios="1" selectLockedCells="1"/>
  <mergeCells count="21">
    <mergeCell ref="B27:I27"/>
    <mergeCell ref="B28:I28"/>
    <mergeCell ref="B29:I29"/>
    <mergeCell ref="B14:I14"/>
    <mergeCell ref="B23:I23"/>
    <mergeCell ref="B24:I24"/>
    <mergeCell ref="B25:I25"/>
    <mergeCell ref="B26:I26"/>
    <mergeCell ref="B22:I22"/>
    <mergeCell ref="B15:I15"/>
    <mergeCell ref="B16:I16"/>
    <mergeCell ref="B17:I17"/>
    <mergeCell ref="C18:I18"/>
    <mergeCell ref="C19:I19"/>
    <mergeCell ref="C20:I20"/>
    <mergeCell ref="C21:I21"/>
    <mergeCell ref="B9:I9"/>
    <mergeCell ref="B10:I10"/>
    <mergeCell ref="B12:I12"/>
    <mergeCell ref="B13:I13"/>
    <mergeCell ref="B11:I11"/>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4:IS221"/>
  <sheetViews>
    <sheetView showGridLines="0" showRowColHeaders="0" showZeros="0" tabSelected="1" zoomScale="75" zoomScaleNormal="75" workbookViewId="0" topLeftCell="A1">
      <selection activeCell="C18" sqref="C18"/>
    </sheetView>
  </sheetViews>
  <sheetFormatPr defaultColWidth="9.140625" defaultRowHeight="12.75" zeroHeight="1"/>
  <cols>
    <col min="1" max="1" width="5.421875" style="1" customWidth="1"/>
    <col min="2" max="2" width="64.00390625" style="1" customWidth="1"/>
    <col min="3" max="3" width="25.140625" style="1" customWidth="1"/>
    <col min="4" max="4" width="28.57421875" style="1" customWidth="1"/>
    <col min="5" max="5" width="30.421875" style="1" customWidth="1"/>
    <col min="6" max="6" width="29.00390625" style="2" customWidth="1"/>
    <col min="7" max="7" width="10.140625" style="2" customWidth="1"/>
    <col min="8" max="222" width="10.140625" style="2" hidden="1" customWidth="1"/>
    <col min="223" max="223" width="13.28125" style="2" hidden="1" customWidth="1"/>
    <col min="224" max="224" width="46.00390625" style="2" hidden="1" customWidth="1"/>
    <col min="225" max="225" width="39.8515625" style="1" hidden="1" customWidth="1"/>
    <col min="226" max="226" width="44.8515625" style="1" hidden="1" customWidth="1"/>
    <col min="227" max="227" width="26.421875" style="1" hidden="1" customWidth="1"/>
    <col min="228" max="228" width="11.7109375" style="1" hidden="1" customWidth="1"/>
    <col min="229" max="229" width="12.8515625" style="1" hidden="1" customWidth="1"/>
    <col min="230" max="230" width="9.28125" style="1" hidden="1" customWidth="1"/>
    <col min="231" max="231" width="0" style="1" hidden="1" customWidth="1"/>
    <col min="232" max="232" width="8.8515625" style="1" hidden="1" customWidth="1"/>
    <col min="233" max="233" width="9.8515625" style="1" hidden="1" customWidth="1"/>
    <col min="234" max="234" width="14.28125" style="1" hidden="1" customWidth="1"/>
    <col min="235" max="235" width="14.140625" style="1" hidden="1" customWidth="1"/>
    <col min="236" max="16384" width="0" style="1" hidden="1" customWidth="1"/>
  </cols>
  <sheetData>
    <row r="1" ht="12.75"/>
    <row r="2" ht="12.75"/>
    <row r="3" ht="12.75"/>
    <row r="4" ht="12.75"/>
    <row r="5" ht="12.75"/>
    <row r="6" ht="12.75"/>
    <row r="7" ht="12.75"/>
    <row r="8" ht="12.75"/>
    <row r="9" ht="12.75"/>
    <row r="10" ht="12.75"/>
    <row r="11" ht="12.75"/>
    <row r="12" ht="12.75"/>
    <row r="13" ht="13.5" thickBot="1"/>
    <row r="14" spans="1:253" ht="23.25">
      <c r="A14" s="53"/>
      <c r="B14" s="47" t="s">
        <v>46</v>
      </c>
      <c r="C14" s="47"/>
      <c r="D14" s="47"/>
      <c r="E14" s="47"/>
      <c r="F14" s="48"/>
      <c r="HP14" s="80"/>
      <c r="HQ14" s="80"/>
      <c r="HR14" s="80"/>
      <c r="HS14" s="80"/>
      <c r="HT14" s="80"/>
      <c r="HU14" s="80"/>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row>
    <row r="15" spans="1:253" ht="18" customHeight="1">
      <c r="A15" s="53"/>
      <c r="F15" s="49"/>
      <c r="HP15" s="80"/>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row>
    <row r="16" spans="1:253" ht="20.25">
      <c r="A16" s="53"/>
      <c r="B16" s="41"/>
      <c r="C16" s="41"/>
      <c r="D16" s="41"/>
      <c r="E16" s="41"/>
      <c r="F16" s="49"/>
      <c r="HP16" s="80"/>
      <c r="HQ16" s="82" t="s">
        <v>12</v>
      </c>
      <c r="HR16" s="83" t="s">
        <v>38</v>
      </c>
      <c r="HS16" s="82" t="s">
        <v>16</v>
      </c>
      <c r="HT16" s="81"/>
      <c r="HU16" s="81"/>
      <c r="HV16" s="81"/>
      <c r="HW16" s="81"/>
      <c r="HX16" s="81"/>
      <c r="HY16" s="81"/>
      <c r="HZ16" s="84"/>
      <c r="IA16" s="85"/>
      <c r="IB16" s="85"/>
      <c r="IC16" s="86" t="s">
        <v>3</v>
      </c>
      <c r="ID16" s="86">
        <v>100000</v>
      </c>
      <c r="IE16" s="86" t="s">
        <v>4</v>
      </c>
      <c r="IF16" s="86"/>
      <c r="IG16" s="86"/>
      <c r="IH16" s="86"/>
      <c r="II16" s="86"/>
      <c r="IJ16" s="132"/>
      <c r="IK16" s="81"/>
      <c r="IL16" s="81"/>
      <c r="IM16" s="81"/>
      <c r="IN16" s="81"/>
      <c r="IO16" s="81"/>
      <c r="IP16" s="81"/>
      <c r="IQ16" s="81"/>
      <c r="IR16" s="81"/>
      <c r="IS16" s="81"/>
    </row>
    <row r="17" spans="1:253" ht="32.25" customHeight="1">
      <c r="A17" s="53"/>
      <c r="B17" s="41" t="s">
        <v>28</v>
      </c>
      <c r="C17" s="41"/>
      <c r="D17" s="41"/>
      <c r="E17" s="41"/>
      <c r="F17" s="50"/>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P17" s="87" t="s">
        <v>53</v>
      </c>
      <c r="HQ17" s="83">
        <v>3600</v>
      </c>
      <c r="HR17" s="88">
        <v>1</v>
      </c>
      <c r="HS17" s="89">
        <f>IF(HQ31=1,C23,C23*HR17)</f>
        <v>16</v>
      </c>
      <c r="HT17" s="81"/>
      <c r="HU17" s="81"/>
      <c r="HV17" s="81"/>
      <c r="HW17" s="81"/>
      <c r="HX17" s="81"/>
      <c r="HY17" s="81"/>
      <c r="HZ17" s="84"/>
      <c r="IA17" s="85"/>
      <c r="IB17" s="85"/>
      <c r="IC17" s="86"/>
      <c r="ID17" s="86"/>
      <c r="IE17" s="86"/>
      <c r="IF17" s="86"/>
      <c r="IG17" s="86"/>
      <c r="IH17" s="86"/>
      <c r="II17" s="86"/>
      <c r="IJ17" s="132"/>
      <c r="IK17" s="81"/>
      <c r="IL17" s="81"/>
      <c r="IM17" s="81"/>
      <c r="IN17" s="81"/>
      <c r="IO17" s="81"/>
      <c r="IP17" s="81"/>
      <c r="IQ17" s="81"/>
      <c r="IR17" s="81"/>
      <c r="IS17" s="81"/>
    </row>
    <row r="18" spans="1:253" ht="16.5" customHeight="1">
      <c r="A18" s="53"/>
      <c r="B18" s="42" t="s">
        <v>0</v>
      </c>
      <c r="C18" s="4">
        <v>1.2</v>
      </c>
      <c r="D18" s="8"/>
      <c r="E18" s="8"/>
      <c r="F18" s="49"/>
      <c r="HP18" s="87" t="s">
        <v>54</v>
      </c>
      <c r="HQ18" s="83">
        <f>IF(HQ31=1,3600,IF(HQ31&lt;4,20,60))</f>
        <v>20</v>
      </c>
      <c r="HR18" s="88">
        <f>$C$22*HQ18/3600</f>
        <v>0.14444444444444443</v>
      </c>
      <c r="HS18" s="89">
        <f>$C$23*HR18</f>
        <v>2.311111111111111</v>
      </c>
      <c r="HT18" s="81"/>
      <c r="HU18" s="81"/>
      <c r="HV18" s="81"/>
      <c r="HW18" s="81"/>
      <c r="HX18" s="81"/>
      <c r="HY18" s="81"/>
      <c r="HZ18" s="90"/>
      <c r="IA18" s="91"/>
      <c r="IB18" s="91"/>
      <c r="IC18" s="86"/>
      <c r="ID18" s="86"/>
      <c r="IE18" s="86"/>
      <c r="IF18" s="86"/>
      <c r="IG18" s="86"/>
      <c r="IH18" s="86"/>
      <c r="II18" s="86"/>
      <c r="IJ18" s="81"/>
      <c r="IK18" s="81"/>
      <c r="IL18" s="81"/>
      <c r="IM18" s="81"/>
      <c r="IN18" s="81"/>
      <c r="IO18" s="81"/>
      <c r="IP18" s="81"/>
      <c r="IQ18" s="81"/>
      <c r="IR18" s="81"/>
      <c r="IS18" s="81"/>
    </row>
    <row r="19" spans="1:253" ht="16.5" customHeight="1">
      <c r="A19" s="53"/>
      <c r="B19" s="42" t="s">
        <v>1</v>
      </c>
      <c r="C19" s="4">
        <v>2.6</v>
      </c>
      <c r="D19" s="8"/>
      <c r="E19" s="8"/>
      <c r="F19" s="49"/>
      <c r="HP19" s="87" t="s">
        <v>55</v>
      </c>
      <c r="HQ19" s="83">
        <v>20</v>
      </c>
      <c r="HR19" s="88">
        <f>$C$22*HQ19/3600</f>
        <v>0.14444444444444443</v>
      </c>
      <c r="HS19" s="89">
        <f>$C$23*HR19</f>
        <v>2.311111111111111</v>
      </c>
      <c r="HT19" s="81"/>
      <c r="HU19" s="81"/>
      <c r="HV19" s="81"/>
      <c r="HW19" s="81"/>
      <c r="HX19" s="81"/>
      <c r="HY19" s="81"/>
      <c r="HZ19" s="83"/>
      <c r="IA19" s="91"/>
      <c r="IB19" s="91"/>
      <c r="IC19" s="86"/>
      <c r="ID19" s="92" t="s">
        <v>5</v>
      </c>
      <c r="IE19" s="93">
        <v>0.75</v>
      </c>
      <c r="IF19" s="92"/>
      <c r="IG19" s="92" t="s">
        <v>5</v>
      </c>
      <c r="IH19" s="93">
        <v>0.9</v>
      </c>
      <c r="II19" s="86"/>
      <c r="IJ19" s="81"/>
      <c r="IK19" s="81"/>
      <c r="IL19" s="81"/>
      <c r="IM19" s="81"/>
      <c r="IN19" s="81"/>
      <c r="IO19" s="81"/>
      <c r="IP19" s="81"/>
      <c r="IQ19" s="81"/>
      <c r="IR19" s="81"/>
      <c r="IS19" s="81"/>
    </row>
    <row r="20" spans="1:253" ht="24" customHeight="1">
      <c r="A20" s="53"/>
      <c r="C20" s="2"/>
      <c r="D20" s="2"/>
      <c r="E20" s="2"/>
      <c r="F20" s="49"/>
      <c r="HP20" s="87" t="s">
        <v>57</v>
      </c>
      <c r="HQ20" s="83">
        <v>60</v>
      </c>
      <c r="HR20" s="88">
        <f>$C$22*HQ20/3600</f>
        <v>0.43333333333333335</v>
      </c>
      <c r="HS20" s="89">
        <f>$C$23*HR20</f>
        <v>6.933333333333334</v>
      </c>
      <c r="HT20" s="81"/>
      <c r="HU20" s="81"/>
      <c r="HV20" s="81"/>
      <c r="HW20" s="81"/>
      <c r="HX20" s="81"/>
      <c r="HY20" s="81"/>
      <c r="HZ20" s="83"/>
      <c r="IA20" s="91"/>
      <c r="IB20" s="91"/>
      <c r="IC20" s="94" t="s">
        <v>6</v>
      </c>
      <c r="ID20" s="94" t="s">
        <v>7</v>
      </c>
      <c r="IE20" s="94" t="s">
        <v>8</v>
      </c>
      <c r="IF20" s="94" t="s">
        <v>9</v>
      </c>
      <c r="IG20" s="94" t="s">
        <v>7</v>
      </c>
      <c r="IH20" s="94" t="s">
        <v>8</v>
      </c>
      <c r="II20" s="94" t="s">
        <v>9</v>
      </c>
      <c r="IJ20" s="81"/>
      <c r="IK20" s="81"/>
      <c r="IL20" s="81"/>
      <c r="IM20" s="81"/>
      <c r="IN20" s="81"/>
      <c r="IO20" s="81"/>
      <c r="IP20" s="81"/>
      <c r="IQ20" s="81"/>
      <c r="IR20" s="81"/>
      <c r="IS20" s="81"/>
    </row>
    <row r="21" spans="1:253" ht="15.75" customHeight="1">
      <c r="A21" s="53"/>
      <c r="B21" s="41" t="s">
        <v>29</v>
      </c>
      <c r="C21" s="2"/>
      <c r="D21" s="2"/>
      <c r="E21" s="2"/>
      <c r="F21" s="49"/>
      <c r="HP21" s="80"/>
      <c r="HQ21" s="81"/>
      <c r="HR21" s="81"/>
      <c r="HS21" s="81"/>
      <c r="HT21" s="81"/>
      <c r="HU21" s="81"/>
      <c r="HV21" s="81"/>
      <c r="HW21" s="81"/>
      <c r="HX21" s="81"/>
      <c r="HY21" s="81"/>
      <c r="HZ21" s="83"/>
      <c r="IA21" s="91"/>
      <c r="IB21" s="91"/>
      <c r="IC21" s="86">
        <v>-36</v>
      </c>
      <c r="ID21" s="86">
        <v>0.680038244025152</v>
      </c>
      <c r="IE21" s="86">
        <v>1.4705055322785843</v>
      </c>
      <c r="IF21" s="95">
        <v>-35.97284728495584</v>
      </c>
      <c r="IG21" s="86">
        <v>0.6800587378196401</v>
      </c>
      <c r="IH21" s="86">
        <v>1.4704612181090926</v>
      </c>
      <c r="II21" s="95">
        <v>-35.92710701360645</v>
      </c>
      <c r="IJ21" s="81"/>
      <c r="IK21" s="81"/>
      <c r="IL21" s="81"/>
      <c r="IM21" s="81"/>
      <c r="IN21" s="81"/>
      <c r="IO21" s="81"/>
      <c r="IP21" s="81"/>
      <c r="IQ21" s="81"/>
      <c r="IR21" s="81"/>
      <c r="IS21" s="81"/>
    </row>
    <row r="22" spans="1:253" ht="18.75" customHeight="1">
      <c r="A22" s="53"/>
      <c r="B22" s="42" t="s">
        <v>13</v>
      </c>
      <c r="C22" s="4">
        <v>26</v>
      </c>
      <c r="D22" s="8"/>
      <c r="E22" s="8"/>
      <c r="F22" s="49"/>
      <c r="HP22" s="80"/>
      <c r="HQ22" s="81"/>
      <c r="HR22" s="81"/>
      <c r="HS22" s="81"/>
      <c r="HT22" s="81"/>
      <c r="HU22" s="81"/>
      <c r="HV22" s="81"/>
      <c r="HW22" s="81"/>
      <c r="HX22" s="81"/>
      <c r="HY22" s="81"/>
      <c r="HZ22" s="96" t="s">
        <v>5</v>
      </c>
      <c r="IA22" s="96" t="s">
        <v>8</v>
      </c>
      <c r="IB22" s="96" t="s">
        <v>9</v>
      </c>
      <c r="IC22" s="86">
        <v>-35</v>
      </c>
      <c r="ID22" s="86">
        <v>0.6829329746894571</v>
      </c>
      <c r="IE22" s="86">
        <v>1.4642725378060995</v>
      </c>
      <c r="IF22" s="95">
        <v>-34.94059773885839</v>
      </c>
      <c r="IG22" s="86">
        <v>0.6829559236977614</v>
      </c>
      <c r="IH22" s="86">
        <v>1.4642233346270013</v>
      </c>
      <c r="II22" s="95">
        <v>-34.88955576429973</v>
      </c>
      <c r="IJ22" s="81"/>
      <c r="IK22" s="81"/>
      <c r="IL22" s="81"/>
      <c r="IM22" s="81"/>
      <c r="IN22" s="81"/>
      <c r="IO22" s="81"/>
      <c r="IP22" s="81"/>
      <c r="IQ22" s="81"/>
      <c r="IR22" s="81"/>
      <c r="IS22" s="81"/>
    </row>
    <row r="23" spans="1:253" ht="18.75" customHeight="1">
      <c r="A23" s="53"/>
      <c r="B23" s="42" t="s">
        <v>15</v>
      </c>
      <c r="C23" s="62">
        <v>16</v>
      </c>
      <c r="D23" s="43"/>
      <c r="E23" s="43"/>
      <c r="F23" s="49"/>
      <c r="HP23" s="80"/>
      <c r="HQ23" s="81"/>
      <c r="HR23" s="81"/>
      <c r="HS23" s="81"/>
      <c r="HT23" s="81"/>
      <c r="HU23" s="81"/>
      <c r="HV23" s="81"/>
      <c r="HW23" s="81"/>
      <c r="HX23" s="81"/>
      <c r="HY23" s="81"/>
      <c r="HZ23" s="83">
        <v>0.75</v>
      </c>
      <c r="IA23" s="81">
        <f>VLOOKUP(C27,IC21:II93,3)</f>
        <v>1.1939671861324255</v>
      </c>
      <c r="IB23" s="81">
        <f>VLOOKUP(C27,IC21:II93,4)</f>
        <v>35.54368146791707</v>
      </c>
      <c r="IC23" s="86">
        <v>-34</v>
      </c>
      <c r="ID23" s="86">
        <v>0.6858289363584358</v>
      </c>
      <c r="IE23" s="86">
        <v>1.4580895424298175</v>
      </c>
      <c r="IF23" s="95">
        <v>-33.90554699743991</v>
      </c>
      <c r="IG23" s="86">
        <v>0.6858546109910035</v>
      </c>
      <c r="IH23" s="86">
        <v>1.4580349595595519</v>
      </c>
      <c r="II23" s="95">
        <v>-33.848640377853776</v>
      </c>
      <c r="IJ23" s="81"/>
      <c r="IK23" s="81"/>
      <c r="IL23" s="81"/>
      <c r="IM23" s="81"/>
      <c r="IN23" s="81"/>
      <c r="IO23" s="81"/>
      <c r="IP23" s="81"/>
      <c r="IQ23" s="81"/>
      <c r="IR23" s="81"/>
      <c r="IS23" s="81"/>
    </row>
    <row r="24" spans="1:253" ht="20.25" customHeight="1">
      <c r="A24" s="53"/>
      <c r="B24" s="42" t="s">
        <v>34</v>
      </c>
      <c r="C24" s="63">
        <v>220</v>
      </c>
      <c r="D24" s="2"/>
      <c r="E24" s="2"/>
      <c r="F24" s="49"/>
      <c r="HP24" s="80"/>
      <c r="HQ24" s="81"/>
      <c r="HR24" s="81"/>
      <c r="HS24" s="81"/>
      <c r="HT24" s="81"/>
      <c r="HU24" s="81"/>
      <c r="HV24" s="81"/>
      <c r="HW24" s="81"/>
      <c r="HX24" s="81"/>
      <c r="HY24" s="81"/>
      <c r="HZ24" s="83">
        <v>0.9</v>
      </c>
      <c r="IA24" s="81">
        <f>VLOOKUP(C28,IC21:II93,6)</f>
        <v>1.3872840189505207</v>
      </c>
      <c r="IB24" s="81">
        <f>VLOOKUP(C28,IC21:II93,7)</f>
        <v>-20.944306024421394</v>
      </c>
      <c r="IC24" s="86">
        <v>-33</v>
      </c>
      <c r="ID24" s="86">
        <v>0.6887262660646895</v>
      </c>
      <c r="IE24" s="86">
        <v>1.4519556597048293</v>
      </c>
      <c r="IF24" s="95">
        <v>-32.867423931162705</v>
      </c>
      <c r="IG24" s="86">
        <v>0.6887549638493059</v>
      </c>
      <c r="IH24" s="86">
        <v>1.4518951622667247</v>
      </c>
      <c r="II24" s="95">
        <v>-32.80403554535209</v>
      </c>
      <c r="IJ24" s="133"/>
      <c r="IK24" s="81"/>
      <c r="IL24" s="81"/>
      <c r="IM24" s="81"/>
      <c r="IN24" s="81"/>
      <c r="IO24" s="81"/>
      <c r="IP24" s="81"/>
      <c r="IQ24" s="81"/>
      <c r="IR24" s="81"/>
      <c r="IS24" s="81"/>
    </row>
    <row r="25" spans="1:253" ht="15.75">
      <c r="A25" s="53"/>
      <c r="C25" s="71"/>
      <c r="D25" s="8"/>
      <c r="E25" s="8"/>
      <c r="F25" s="49"/>
      <c r="HP25" s="80"/>
      <c r="HQ25" s="81"/>
      <c r="HR25" s="81"/>
      <c r="HS25" s="81"/>
      <c r="HT25" s="81"/>
      <c r="HU25" s="81"/>
      <c r="HV25" s="81"/>
      <c r="HW25" s="81"/>
      <c r="HX25" s="81"/>
      <c r="HY25" s="81"/>
      <c r="HZ25" s="80"/>
      <c r="IA25" s="97"/>
      <c r="IB25" s="97"/>
      <c r="IC25" s="86">
        <v>-32</v>
      </c>
      <c r="ID25" s="86">
        <v>0.6916251129972051</v>
      </c>
      <c r="IE25" s="86">
        <v>1.445869996921354</v>
      </c>
      <c r="IF25" s="95">
        <v>-31.82593419905417</v>
      </c>
      <c r="IG25" s="86">
        <v>0.6916571610254261</v>
      </c>
      <c r="IH25" s="86">
        <v>1.4458030023392454</v>
      </c>
      <c r="II25" s="95">
        <v>-31.7553880831504</v>
      </c>
      <c r="IJ25" s="81"/>
      <c r="IK25" s="81"/>
      <c r="IL25" s="81"/>
      <c r="IM25" s="81"/>
      <c r="IN25" s="81"/>
      <c r="IO25" s="81"/>
      <c r="IP25" s="81"/>
      <c r="IQ25" s="81"/>
      <c r="IR25" s="81"/>
      <c r="IS25" s="81"/>
    </row>
    <row r="26" spans="1:253" ht="15.75">
      <c r="A26" s="53"/>
      <c r="B26" s="41" t="s">
        <v>30</v>
      </c>
      <c r="C26" s="8"/>
      <c r="D26" s="8"/>
      <c r="E26" s="8"/>
      <c r="F26" s="49"/>
      <c r="HP26" s="80"/>
      <c r="HQ26" s="81"/>
      <c r="HR26" s="81"/>
      <c r="HS26" s="81"/>
      <c r="HT26" s="81"/>
      <c r="HU26" s="81"/>
      <c r="HV26" s="81"/>
      <c r="HW26" s="81"/>
      <c r="HX26" s="81"/>
      <c r="HY26" s="81"/>
      <c r="HZ26" s="80"/>
      <c r="IA26" s="97">
        <f>IA23/IA24</f>
        <v>0.8606508615558484</v>
      </c>
      <c r="IB26" s="97"/>
      <c r="IC26" s="86">
        <v>-31</v>
      </c>
      <c r="ID26" s="86">
        <v>0.694525639470664</v>
      </c>
      <c r="IE26" s="86">
        <v>1.439831653676824</v>
      </c>
      <c r="IF26" s="95">
        <v>-30.780758503959035</v>
      </c>
      <c r="IG26" s="86">
        <v>0.6945613970399465</v>
      </c>
      <c r="IH26" s="86">
        <v>1.4397575279331092</v>
      </c>
      <c r="II26" s="95">
        <v>-30.702314834981706</v>
      </c>
      <c r="IJ26" s="81"/>
      <c r="IK26" s="81"/>
      <c r="IL26" s="81"/>
      <c r="IM26" s="81"/>
      <c r="IN26" s="81"/>
      <c r="IO26" s="81"/>
      <c r="IP26" s="81"/>
      <c r="IQ26" s="81"/>
      <c r="IR26" s="81"/>
      <c r="IS26" s="81"/>
    </row>
    <row r="27" spans="1:253" ht="15.75">
      <c r="A27" s="53"/>
      <c r="B27" s="42" t="s">
        <v>33</v>
      </c>
      <c r="C27" s="4">
        <v>15</v>
      </c>
      <c r="D27" s="8"/>
      <c r="E27" s="8"/>
      <c r="F27" s="49"/>
      <c r="HP27" s="80"/>
      <c r="HQ27" s="81"/>
      <c r="HR27" s="81"/>
      <c r="HS27" s="81"/>
      <c r="HT27" s="81"/>
      <c r="HU27" s="81"/>
      <c r="HV27" s="81"/>
      <c r="HW27" s="81"/>
      <c r="HX27" s="81"/>
      <c r="HY27" s="81"/>
      <c r="HZ27" s="98"/>
      <c r="IA27" s="99"/>
      <c r="IB27" s="97"/>
      <c r="IC27" s="86">
        <v>-30</v>
      </c>
      <c r="ID27" s="86">
        <v>0.6974280219612833</v>
      </c>
      <c r="IE27" s="86">
        <v>1.4338397203883981</v>
      </c>
      <c r="IF27" s="95">
        <v>-29.7315507358473</v>
      </c>
      <c r="IG27" s="86">
        <v>0.697467883426499</v>
      </c>
      <c r="IH27" s="86">
        <v>1.4337577740314442</v>
      </c>
      <c r="II27" s="95">
        <v>-29.644400438939844</v>
      </c>
      <c r="IJ27" s="81"/>
      <c r="IK27" s="81"/>
      <c r="IL27" s="81"/>
      <c r="IM27" s="81"/>
      <c r="IN27" s="81"/>
      <c r="IO27" s="81"/>
      <c r="IP27" s="81"/>
      <c r="IQ27" s="81"/>
      <c r="IR27" s="81"/>
      <c r="IS27" s="81"/>
    </row>
    <row r="28" spans="1:253" ht="15.75">
      <c r="A28" s="53"/>
      <c r="B28" s="42" t="s">
        <v>2</v>
      </c>
      <c r="C28" s="4">
        <v>-22</v>
      </c>
      <c r="D28" s="2"/>
      <c r="E28" s="2"/>
      <c r="F28" s="49"/>
      <c r="HP28" s="80"/>
      <c r="HQ28" s="81"/>
      <c r="HR28" s="81"/>
      <c r="HS28" s="81"/>
      <c r="HT28" s="81"/>
      <c r="HU28" s="81"/>
      <c r="HV28" s="81"/>
      <c r="HW28" s="81"/>
      <c r="HX28" s="81"/>
      <c r="HY28" s="81"/>
      <c r="HZ28" s="98"/>
      <c r="IA28" s="100"/>
      <c r="IB28" s="100"/>
      <c r="IC28" s="86">
        <v>-29</v>
      </c>
      <c r="ID28" s="86">
        <v>0.7003324522130481</v>
      </c>
      <c r="IE28" s="86">
        <v>1.4278932767430719</v>
      </c>
      <c r="IF28" s="95">
        <v>-28.677935997195625</v>
      </c>
      <c r="IG28" s="86">
        <v>0.7003768500619141</v>
      </c>
      <c r="IH28" s="86">
        <v>1.4278027606303647</v>
      </c>
      <c r="II28" s="95">
        <v>-28.58119495202441</v>
      </c>
      <c r="IJ28" s="133"/>
      <c r="IK28" s="81"/>
      <c r="IL28" s="81"/>
      <c r="IM28" s="81"/>
      <c r="IN28" s="81"/>
      <c r="IO28" s="81"/>
      <c r="IP28" s="81"/>
      <c r="IQ28" s="81"/>
      <c r="IR28" s="81"/>
      <c r="IS28" s="81"/>
    </row>
    <row r="29" spans="1:253" ht="18" customHeight="1">
      <c r="A29" s="53"/>
      <c r="C29" s="2"/>
      <c r="D29" s="37"/>
      <c r="E29" s="37"/>
      <c r="F29" s="49"/>
      <c r="HP29" s="80"/>
      <c r="HQ29" s="81"/>
      <c r="HR29" s="81"/>
      <c r="HS29" s="81"/>
      <c r="HT29" s="81"/>
      <c r="HU29" s="81"/>
      <c r="HV29" s="81"/>
      <c r="HW29" s="81"/>
      <c r="HX29" s="81"/>
      <c r="HY29" s="81"/>
      <c r="HZ29" s="98"/>
      <c r="IA29" s="101"/>
      <c r="IB29" s="101"/>
      <c r="IC29" s="86">
        <v>-28</v>
      </c>
      <c r="ID29" s="86">
        <v>0.7032391384183916</v>
      </c>
      <c r="IE29" s="86">
        <v>1.4219913900825167</v>
      </c>
      <c r="IF29" s="95">
        <v>-27.619508504188392</v>
      </c>
      <c r="IG29" s="86">
        <v>0.7032885465862339</v>
      </c>
      <c r="IH29" s="86">
        <v>1.4218914908454077</v>
      </c>
      <c r="II29" s="95">
        <v>-27.51221132458189</v>
      </c>
      <c r="IJ29" s="81"/>
      <c r="IK29" s="81"/>
      <c r="IL29" s="81"/>
      <c r="IM29" s="81"/>
      <c r="IN29" s="81"/>
      <c r="IO29" s="81"/>
      <c r="IP29" s="81"/>
      <c r="IQ29" s="81"/>
      <c r="IR29" s="81"/>
      <c r="IS29" s="81"/>
    </row>
    <row r="30" spans="1:253" ht="18" customHeight="1">
      <c r="A30" s="53"/>
      <c r="B30" s="41" t="s">
        <v>25</v>
      </c>
      <c r="C30" s="64">
        <v>0.1</v>
      </c>
      <c r="D30" s="44"/>
      <c r="E30" s="44"/>
      <c r="F30" s="49"/>
      <c r="HP30" s="80"/>
      <c r="HQ30" s="81"/>
      <c r="HR30" s="81"/>
      <c r="HS30" s="81"/>
      <c r="HT30" s="81"/>
      <c r="HU30" s="81"/>
      <c r="HV30" s="81"/>
      <c r="HW30" s="81"/>
      <c r="HX30" s="81"/>
      <c r="HY30" s="81"/>
      <c r="HZ30" s="102"/>
      <c r="IA30" s="97"/>
      <c r="IB30" s="97"/>
      <c r="IC30" s="86">
        <v>-27</v>
      </c>
      <c r="ID30" s="86">
        <v>0.7061483064775798</v>
      </c>
      <c r="IE30" s="86">
        <v>1.416133113719717</v>
      </c>
      <c r="IF30" s="95">
        <v>-26.55582935718992</v>
      </c>
      <c r="IG30" s="86">
        <v>0.7062032439177975</v>
      </c>
      <c r="IH30" s="86">
        <v>1.416022948935081</v>
      </c>
      <c r="II30" s="95">
        <v>-26.436922716597845</v>
      </c>
      <c r="IJ30" s="81"/>
      <c r="IK30" s="81"/>
      <c r="IL30" s="81"/>
      <c r="IM30" s="81"/>
      <c r="IN30" s="81"/>
      <c r="IO30" s="81"/>
      <c r="IP30" s="81"/>
      <c r="IQ30" s="81"/>
      <c r="IR30" s="81"/>
      <c r="IS30" s="81"/>
    </row>
    <row r="31" spans="1:253" ht="15.75">
      <c r="A31" s="53"/>
      <c r="B31" s="41"/>
      <c r="C31" s="41"/>
      <c r="D31" s="41"/>
      <c r="E31" s="41"/>
      <c r="F31" s="49"/>
      <c r="HP31" s="80"/>
      <c r="HQ31" s="81"/>
      <c r="HR31" s="81"/>
      <c r="HS31" s="81"/>
      <c r="HT31" s="81"/>
      <c r="HU31" s="81"/>
      <c r="HV31" s="81"/>
      <c r="HW31" s="81"/>
      <c r="HX31" s="81"/>
      <c r="HY31" s="81"/>
      <c r="HZ31" s="98"/>
      <c r="IA31" s="101"/>
      <c r="IB31" s="101"/>
      <c r="IC31" s="86">
        <v>-26</v>
      </c>
      <c r="ID31" s="86">
        <v>0.7090602013412691</v>
      </c>
      <c r="IE31" s="86">
        <v>1.4103174851844522</v>
      </c>
      <c r="IF31" s="95">
        <v>-25.486424173629384</v>
      </c>
      <c r="IG31" s="86">
        <v>0.709121235868873</v>
      </c>
      <c r="IH31" s="86">
        <v>1.4101960982380095</v>
      </c>
      <c r="II31" s="95">
        <v>-25.354759647393116</v>
      </c>
      <c r="IJ31" s="133"/>
      <c r="IK31" s="81"/>
      <c r="IL31" s="81"/>
      <c r="IM31" s="81"/>
      <c r="IN31" s="81"/>
      <c r="IO31" s="81"/>
      <c r="IP31" s="81"/>
      <c r="IQ31" s="81"/>
      <c r="IR31" s="81"/>
      <c r="IS31" s="81"/>
    </row>
    <row r="32" spans="1:253" ht="15" customHeight="1" thickBot="1">
      <c r="A32" s="53"/>
      <c r="C32" s="59"/>
      <c r="D32" s="59"/>
      <c r="E32" s="59"/>
      <c r="F32" s="60"/>
      <c r="HP32" s="80"/>
      <c r="HQ32" s="81"/>
      <c r="HR32" s="81"/>
      <c r="HS32" s="81"/>
      <c r="HT32" s="81"/>
      <c r="HU32" s="81"/>
      <c r="HV32" s="81"/>
      <c r="HW32" s="81"/>
      <c r="HX32" s="81"/>
      <c r="HY32" s="81"/>
      <c r="HZ32" s="102"/>
      <c r="IA32" s="101"/>
      <c r="IB32" s="101"/>
      <c r="IC32" s="86">
        <v>-25</v>
      </c>
      <c r="ID32" s="86">
        <v>0.7119750884409423</v>
      </c>
      <c r="IE32" s="86">
        <v>1.4045435243946027</v>
      </c>
      <c r="IF32" s="95">
        <v>-24.410780576113414</v>
      </c>
      <c r="IG32" s="86">
        <v>0.7120428408675998</v>
      </c>
      <c r="IH32" s="86">
        <v>1.404409879020108</v>
      </c>
      <c r="II32" s="95">
        <v>-24.265106969851068</v>
      </c>
      <c r="IJ32" s="133"/>
      <c r="IK32" s="81"/>
      <c r="IL32" s="81"/>
      <c r="IM32" s="81"/>
      <c r="IN32" s="81"/>
      <c r="IO32" s="81"/>
      <c r="IP32" s="81"/>
      <c r="IQ32" s="81"/>
      <c r="IR32" s="81"/>
      <c r="IS32" s="81"/>
    </row>
    <row r="33" spans="1:253" ht="32.25" thickBot="1" thickTop="1">
      <c r="A33" s="53"/>
      <c r="C33" s="58" t="s">
        <v>37</v>
      </c>
      <c r="D33" s="58" t="s">
        <v>35</v>
      </c>
      <c r="E33" s="57" t="s">
        <v>36</v>
      </c>
      <c r="F33" s="61" t="s">
        <v>44</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P33" s="80"/>
      <c r="HQ33" s="81"/>
      <c r="HR33" s="81"/>
      <c r="HS33" s="81"/>
      <c r="HT33" s="81"/>
      <c r="HU33" s="81"/>
      <c r="HV33" s="81"/>
      <c r="HW33" s="81"/>
      <c r="HX33" s="81"/>
      <c r="HY33" s="81"/>
      <c r="HZ33" s="98"/>
      <c r="IA33" s="101"/>
      <c r="IB33" s="101"/>
      <c r="IC33" s="86">
        <v>-24</v>
      </c>
      <c r="ID33" s="86">
        <v>0.7148932552121562</v>
      </c>
      <c r="IE33" s="86">
        <v>1.3988102317502404</v>
      </c>
      <c r="IF33" s="95">
        <v>-23.328345528225853</v>
      </c>
      <c r="IG33" s="86">
        <v>0.7149684037923233</v>
      </c>
      <c r="IH33" s="86">
        <v>1.3986632062281592</v>
      </c>
      <c r="II33" s="95">
        <v>-23.167300659836304</v>
      </c>
      <c r="IJ33" s="133"/>
      <c r="IK33" s="81"/>
      <c r="IL33" s="81"/>
      <c r="IM33" s="81"/>
      <c r="IN33" s="81"/>
      <c r="IO33" s="81"/>
      <c r="IP33" s="81"/>
      <c r="IQ33" s="81"/>
      <c r="IR33" s="81"/>
      <c r="IS33" s="81"/>
    </row>
    <row r="34" spans="1:253" ht="16.5" thickTop="1">
      <c r="A34" s="53"/>
      <c r="B34" s="42" t="s">
        <v>47</v>
      </c>
      <c r="C34" s="65">
        <f>HR40*C23</f>
        <v>1046.1005155952878</v>
      </c>
      <c r="D34" s="72">
        <f>C34*$C$30</f>
        <v>104.61005155952878</v>
      </c>
      <c r="E34" s="66">
        <f>D34*$C$24</f>
        <v>23014.211343096333</v>
      </c>
      <c r="F34" s="67"/>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P34" s="80"/>
      <c r="HQ34" s="81"/>
      <c r="HR34" s="81"/>
      <c r="HS34" s="81"/>
      <c r="HT34" s="81"/>
      <c r="HU34" s="81"/>
      <c r="HV34" s="81"/>
      <c r="HW34" s="81"/>
      <c r="HX34" s="81"/>
      <c r="HY34" s="81"/>
      <c r="HZ34" s="98"/>
      <c r="IA34" s="97"/>
      <c r="IB34" s="97"/>
      <c r="IC34" s="86">
        <v>-23</v>
      </c>
      <c r="ID34" s="86">
        <v>0.7178150127158043</v>
      </c>
      <c r="IE34" s="86">
        <v>1.3931165861474086</v>
      </c>
      <c r="IF34" s="95">
        <v>-22.238522510102207</v>
      </c>
      <c r="IG34" s="86">
        <v>0.7178982979247259</v>
      </c>
      <c r="IH34" s="86">
        <v>1.392954967146131</v>
      </c>
      <c r="II34" s="95">
        <v>-22.060624410974206</v>
      </c>
      <c r="IJ34" s="133"/>
      <c r="IK34" s="81"/>
      <c r="IL34" s="81"/>
      <c r="IM34" s="81"/>
      <c r="IN34" s="81"/>
      <c r="IO34" s="81"/>
      <c r="IP34" s="81"/>
      <c r="IQ34" s="81"/>
      <c r="IR34" s="81"/>
      <c r="IS34" s="81"/>
    </row>
    <row r="35" spans="1:253" ht="15.75">
      <c r="A35" s="53"/>
      <c r="B35" s="42" t="s">
        <v>31</v>
      </c>
      <c r="C35" s="68">
        <f>HR47*C23</f>
        <v>330.1028293656241</v>
      </c>
      <c r="D35" s="73">
        <f>C35*$C$30</f>
        <v>33.01028293656241</v>
      </c>
      <c r="E35" s="66">
        <f>D35*$C$24</f>
        <v>7262.262246043731</v>
      </c>
      <c r="F35" s="70">
        <f>E34-E35</f>
        <v>15751.949097052602</v>
      </c>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P35" s="80"/>
      <c r="HQ35" s="81"/>
      <c r="HR35" s="81"/>
      <c r="HS35" s="81"/>
      <c r="HT35" s="81"/>
      <c r="HU35" s="81"/>
      <c r="HV35" s="81"/>
      <c r="HW35" s="81"/>
      <c r="HX35" s="81"/>
      <c r="HY35" s="81"/>
      <c r="HZ35" s="103">
        <v>1</v>
      </c>
      <c r="IA35" s="97"/>
      <c r="IB35" s="97"/>
      <c r="IC35" s="86">
        <v>-22</v>
      </c>
      <c r="ID35" s="86">
        <v>0.7207406973628595</v>
      </c>
      <c r="IE35" s="86">
        <v>1.3874615429084705</v>
      </c>
      <c r="IF35" s="95">
        <v>-21.140668525460395</v>
      </c>
      <c r="IG35" s="86">
        <v>0.7208329270285253</v>
      </c>
      <c r="IH35" s="86">
        <v>1.3872840189505207</v>
      </c>
      <c r="II35" s="95">
        <v>-20.944306024421394</v>
      </c>
      <c r="IJ35" s="81"/>
      <c r="IK35" s="81"/>
      <c r="IL35" s="81"/>
      <c r="IM35" s="81"/>
      <c r="IN35" s="81"/>
      <c r="IO35" s="81"/>
      <c r="IP35" s="81"/>
      <c r="IQ35" s="81"/>
      <c r="IR35" s="81"/>
      <c r="IS35" s="81"/>
    </row>
    <row r="36" spans="1:253" ht="18" customHeight="1">
      <c r="A36" s="53"/>
      <c r="B36" s="42" t="s">
        <v>39</v>
      </c>
      <c r="C36" s="65">
        <f>HR62*C23</f>
        <v>454.0302051344597</v>
      </c>
      <c r="D36" s="72">
        <f>C36*$C$30</f>
        <v>45.40302051344597</v>
      </c>
      <c r="E36" s="66">
        <f>D36*$C$24</f>
        <v>9988.664512958114</v>
      </c>
      <c r="F36" s="70">
        <f>E35-E36</f>
        <v>-2726.4022669143833</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P36" s="80"/>
      <c r="HQ36" s="81"/>
      <c r="HR36" s="81"/>
      <c r="HS36" s="81"/>
      <c r="HT36" s="81"/>
      <c r="HU36" s="81"/>
      <c r="HV36" s="81"/>
      <c r="HW36" s="81"/>
      <c r="HX36" s="81"/>
      <c r="HY36" s="81"/>
      <c r="HZ36" s="80">
        <v>2</v>
      </c>
      <c r="IA36" s="97"/>
      <c r="IB36" s="97"/>
      <c r="IC36" s="86">
        <v>-21</v>
      </c>
      <c r="ID36" s="86">
        <v>0.7236706727483662</v>
      </c>
      <c r="IE36" s="86">
        <v>1.3818440316258591</v>
      </c>
      <c r="IF36" s="95">
        <v>-20.03409093133671</v>
      </c>
      <c r="IG36" s="86">
        <v>0.7237727275608815</v>
      </c>
      <c r="IH36" s="86">
        <v>1.3816491861609737</v>
      </c>
      <c r="II36" s="95">
        <v>-19.817513582678792</v>
      </c>
      <c r="IJ36" s="81"/>
      <c r="IK36" s="81"/>
      <c r="IL36" s="81"/>
      <c r="IM36" s="81"/>
      <c r="IN36" s="81"/>
      <c r="IO36" s="81"/>
      <c r="IP36" s="81"/>
      <c r="IQ36" s="81"/>
      <c r="IR36" s="81"/>
      <c r="IS36" s="81"/>
    </row>
    <row r="37" spans="1:253" ht="18" customHeight="1">
      <c r="A37" s="53"/>
      <c r="B37" s="42" t="s">
        <v>32</v>
      </c>
      <c r="C37" s="68">
        <f>HR54*C23</f>
        <v>203.40843358797267</v>
      </c>
      <c r="D37" s="73">
        <f>C37*$C$30</f>
        <v>20.34084335879727</v>
      </c>
      <c r="E37" s="66">
        <f>D37*$C$24</f>
        <v>4474.985538935399</v>
      </c>
      <c r="F37" s="70">
        <f>E36-E37</f>
        <v>5513.678974022715</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P37" s="80"/>
      <c r="HQ37" s="104" t="s">
        <v>21</v>
      </c>
      <c r="HR37" s="81"/>
      <c r="HS37" s="81"/>
      <c r="HT37" s="81"/>
      <c r="HU37" s="81"/>
      <c r="HV37" s="81"/>
      <c r="HW37" s="81"/>
      <c r="HX37" s="81"/>
      <c r="HY37" s="81"/>
      <c r="HZ37" s="80">
        <v>3</v>
      </c>
      <c r="IA37" s="97"/>
      <c r="IB37" s="97"/>
      <c r="IC37" s="86">
        <v>-20</v>
      </c>
      <c r="ID37" s="86">
        <v>0.7266053316007552</v>
      </c>
      <c r="IE37" s="86">
        <v>1.3762629539160411</v>
      </c>
      <c r="IF37" s="95">
        <v>-18.91804408130732</v>
      </c>
      <c r="IG37" s="86">
        <v>0.7267181710240825</v>
      </c>
      <c r="IH37" s="86">
        <v>1.3760492579823784</v>
      </c>
      <c r="II37" s="95">
        <v>-18.679351395869176</v>
      </c>
      <c r="IJ37" s="81"/>
      <c r="IK37" s="81"/>
      <c r="IL37" s="81"/>
      <c r="IM37" s="81"/>
      <c r="IN37" s="81"/>
      <c r="IO37" s="81"/>
      <c r="IP37" s="81"/>
      <c r="IQ37" s="81"/>
      <c r="IR37" s="81"/>
      <c r="IS37" s="81"/>
    </row>
    <row r="38" spans="1:253" ht="24.75" customHeight="1">
      <c r="A38" s="53"/>
      <c r="B38" s="74" t="s">
        <v>48</v>
      </c>
      <c r="C38" s="75"/>
      <c r="D38" s="75"/>
      <c r="E38" s="75"/>
      <c r="F38" s="76">
        <f>SUM(F35:F37)</f>
        <v>18539.225804160935</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P38" s="80"/>
      <c r="HQ38" s="105" t="s">
        <v>10</v>
      </c>
      <c r="HR38" s="106">
        <f>221*C18*C19*(9.81*C19)^0.5*(1-IA23/IA24)^0.5*(2/(1+(IA23/IA24)^(-1/3)))^1.5</f>
        <v>1251.4779636636385</v>
      </c>
      <c r="HS38" s="81"/>
      <c r="HT38" s="81"/>
      <c r="HU38" s="81"/>
      <c r="HV38" s="81"/>
      <c r="HW38" s="81"/>
      <c r="HX38" s="81"/>
      <c r="HY38" s="81"/>
      <c r="HZ38" s="80"/>
      <c r="IA38" s="107"/>
      <c r="IB38" s="107"/>
      <c r="IC38" s="86">
        <v>-19</v>
      </c>
      <c r="ID38" s="86">
        <v>0.7295450978529007</v>
      </c>
      <c r="IE38" s="86">
        <v>1.370717181080465</v>
      </c>
      <c r="IF38" s="95">
        <v>-17.791725772469423</v>
      </c>
      <c r="IG38" s="86">
        <v>0.7296697664655113</v>
      </c>
      <c r="IH38" s="86">
        <v>1.3704829855346161</v>
      </c>
      <c r="II38" s="95">
        <v>-17.528855708215982</v>
      </c>
      <c r="IJ38" s="100"/>
      <c r="IK38" s="81"/>
      <c r="IL38" s="81"/>
      <c r="IM38" s="81"/>
      <c r="IN38" s="81"/>
      <c r="IO38" s="81"/>
      <c r="IP38" s="81"/>
      <c r="IQ38" s="81"/>
      <c r="IR38" s="81"/>
      <c r="IS38" s="81"/>
    </row>
    <row r="39" spans="1:253" ht="15" customHeight="1" thickBot="1">
      <c r="A39" s="54"/>
      <c r="B39" s="55"/>
      <c r="C39" s="56"/>
      <c r="D39" s="51"/>
      <c r="E39" s="51"/>
      <c r="F39" s="52"/>
      <c r="HP39" s="80"/>
      <c r="HQ39" s="105" t="s">
        <v>11</v>
      </c>
      <c r="HR39" s="106">
        <f>HR38*IA24*(IB23-IB24)/1000</f>
        <v>98.07192333705822</v>
      </c>
      <c r="HS39" s="81"/>
      <c r="HT39" s="81"/>
      <c r="HU39" s="81"/>
      <c r="HV39" s="81"/>
      <c r="HW39" s="81"/>
      <c r="HX39" s="81"/>
      <c r="HY39" s="81"/>
      <c r="HZ39" s="108"/>
      <c r="IA39" s="107"/>
      <c r="IB39" s="107"/>
      <c r="IC39" s="86">
        <v>-18</v>
      </c>
      <c r="ID39" s="86">
        <v>0.7324904288416968</v>
      </c>
      <c r="IE39" s="86">
        <v>1.3652055516702408</v>
      </c>
      <c r="IF39" s="95">
        <v>-16.654273485905346</v>
      </c>
      <c r="IG39" s="86">
        <v>0.7326280631343906</v>
      </c>
      <c r="IH39" s="86">
        <v>1.3649490789660943</v>
      </c>
      <c r="II39" s="95">
        <v>-16.364990151711048</v>
      </c>
      <c r="IJ39" s="100"/>
      <c r="IK39" s="81"/>
      <c r="IL39" s="81"/>
      <c r="IM39" s="81"/>
      <c r="IN39" s="81"/>
      <c r="IO39" s="81"/>
      <c r="IP39" s="81"/>
      <c r="IQ39" s="81"/>
      <c r="IR39" s="81"/>
      <c r="IS39" s="81"/>
    </row>
    <row r="40" spans="1:253" ht="31.5" customHeight="1">
      <c r="A40" s="6"/>
      <c r="HP40" s="80"/>
      <c r="HQ40" s="109" t="s">
        <v>14</v>
      </c>
      <c r="HR40" s="110">
        <f>HR39/1.5</f>
        <v>65.38128222470549</v>
      </c>
      <c r="HS40" s="81"/>
      <c r="HT40" s="81"/>
      <c r="HU40" s="81"/>
      <c r="HV40" s="81"/>
      <c r="HW40" s="81"/>
      <c r="HX40" s="81"/>
      <c r="HY40" s="81"/>
      <c r="HZ40" s="108"/>
      <c r="IA40" s="107"/>
      <c r="IB40" s="107"/>
      <c r="IC40" s="86">
        <v>-17</v>
      </c>
      <c r="ID40" s="86">
        <v>0.7354418176433297</v>
      </c>
      <c r="IE40" s="86">
        <v>1.359726868951276</v>
      </c>
      <c r="IF40" s="95">
        <v>-15.50476040975293</v>
      </c>
      <c r="IG40" s="86">
        <v>0.7355936533043269</v>
      </c>
      <c r="IH40" s="86">
        <v>1.3594462044471771</v>
      </c>
      <c r="II40" s="95">
        <v>-15.18664093313903</v>
      </c>
      <c r="IJ40" s="100"/>
      <c r="IK40" s="81"/>
      <c r="IL40" s="81"/>
      <c r="IM40" s="81"/>
      <c r="IN40" s="81"/>
      <c r="IO40" s="81"/>
      <c r="IP40" s="81"/>
      <c r="IQ40" s="81"/>
      <c r="IR40" s="81"/>
      <c r="IS40" s="81"/>
    </row>
    <row r="41" spans="1:253" ht="30.75" customHeight="1" hidden="1">
      <c r="A41" s="6"/>
      <c r="HP41" s="80"/>
      <c r="HQ41" s="109"/>
      <c r="HR41" s="111"/>
      <c r="HS41" s="81"/>
      <c r="HT41" s="81"/>
      <c r="HU41" s="81"/>
      <c r="HV41" s="81"/>
      <c r="HW41" s="81"/>
      <c r="HX41" s="81"/>
      <c r="HY41" s="81"/>
      <c r="HZ41" s="108"/>
      <c r="IA41" s="97"/>
      <c r="IB41" s="97"/>
      <c r="IC41" s="86">
        <v>-16</v>
      </c>
      <c r="ID41" s="86">
        <v>0.7383997955518415</v>
      </c>
      <c r="IE41" s="86">
        <v>1.3542798982665645</v>
      </c>
      <c r="IF41" s="95">
        <v>-14.342191233358937</v>
      </c>
      <c r="IG41" s="86">
        <v>0.7385671752712477</v>
      </c>
      <c r="IH41" s="86">
        <v>1.353972981039589</v>
      </c>
      <c r="II41" s="95">
        <v>-13.992611739734897</v>
      </c>
      <c r="IJ41" s="133"/>
      <c r="IK41" s="81"/>
      <c r="IL41" s="81"/>
      <c r="IM41" s="81"/>
      <c r="IN41" s="81"/>
      <c r="IO41" s="81"/>
      <c r="IP41" s="81"/>
      <c r="IQ41" s="81"/>
      <c r="IR41" s="81"/>
      <c r="IS41" s="81"/>
    </row>
    <row r="42" spans="1:253" ht="30.75" hidden="1">
      <c r="A42" s="3"/>
      <c r="HP42" s="80"/>
      <c r="HQ42" s="104" t="s">
        <v>27</v>
      </c>
      <c r="HR42" s="81"/>
      <c r="HS42" s="81"/>
      <c r="HT42" s="81"/>
      <c r="HU42" s="81"/>
      <c r="HV42" s="81"/>
      <c r="HW42" s="81"/>
      <c r="HX42" s="81"/>
      <c r="HY42" s="81"/>
      <c r="HZ42" s="80"/>
      <c r="IA42" s="80"/>
      <c r="IB42" s="80"/>
      <c r="IC42" s="86">
        <v>-15</v>
      </c>
      <c r="ID42" s="86">
        <v>0.7413649347090533</v>
      </c>
      <c r="IE42" s="86">
        <v>1.348863364292307</v>
      </c>
      <c r="IF42" s="95">
        <v>-13.165497700268725</v>
      </c>
      <c r="IG42" s="86">
        <v>0.7415493165369519</v>
      </c>
      <c r="IH42" s="86">
        <v>1.3485279774378558</v>
      </c>
      <c r="II42" s="95">
        <v>-12.781618347753474</v>
      </c>
      <c r="IJ42" s="81"/>
      <c r="IK42" s="81"/>
      <c r="IL42" s="81"/>
      <c r="IM42" s="81"/>
      <c r="IN42" s="81"/>
      <c r="IO42" s="81"/>
      <c r="IP42" s="81"/>
      <c r="IQ42" s="81"/>
      <c r="IR42" s="81"/>
      <c r="IS42" s="81"/>
    </row>
    <row r="43" spans="224:253" ht="30.75" hidden="1">
      <c r="HP43" s="80"/>
      <c r="HQ43" s="112" t="s">
        <v>19</v>
      </c>
      <c r="HR43" s="113">
        <f>HR38*(1-0.8)*(1-HR18)</f>
        <v>214.1417848935559</v>
      </c>
      <c r="HS43" s="81"/>
      <c r="HT43" s="81"/>
      <c r="HU43" s="81"/>
      <c r="HV43" s="81"/>
      <c r="HW43" s="81"/>
      <c r="HX43" s="81"/>
      <c r="HY43" s="81"/>
      <c r="HZ43" s="80"/>
      <c r="IA43" s="114"/>
      <c r="IB43" s="114"/>
      <c r="IC43" s="86">
        <v>-14</v>
      </c>
      <c r="ID43" s="86">
        <v>0.7443378508944091</v>
      </c>
      <c r="IE43" s="86">
        <v>1.343475948184528</v>
      </c>
      <c r="IF43" s="95">
        <v>-11.973533907034337</v>
      </c>
      <c r="IG43" s="86">
        <v>0.7445408171891864</v>
      </c>
      <c r="IH43" s="86">
        <v>1.3431097085788137</v>
      </c>
      <c r="II43" s="95">
        <v>-11.55228291715581</v>
      </c>
      <c r="IJ43" s="122"/>
      <c r="IK43" s="81"/>
      <c r="IL43" s="81"/>
      <c r="IM43" s="81"/>
      <c r="IN43" s="81"/>
      <c r="IO43" s="81"/>
      <c r="IP43" s="81"/>
      <c r="IQ43" s="81"/>
      <c r="IR43" s="81"/>
      <c r="IS43" s="81"/>
    </row>
    <row r="44" spans="1:253" ht="15.75" hidden="1">
      <c r="A44" s="12"/>
      <c r="HP44" s="80"/>
      <c r="HQ44" s="112" t="s">
        <v>42</v>
      </c>
      <c r="HR44" s="113">
        <f>HR38*(HR18)</f>
        <v>180.76903919585888</v>
      </c>
      <c r="HS44" s="81"/>
      <c r="HT44" s="81"/>
      <c r="HU44" s="81"/>
      <c r="HV44" s="81"/>
      <c r="HW44" s="81"/>
      <c r="HX44" s="81"/>
      <c r="HY44" s="81"/>
      <c r="HZ44" s="115"/>
      <c r="IA44" s="114"/>
      <c r="IB44" s="114"/>
      <c r="IC44" s="86">
        <v>-13</v>
      </c>
      <c r="ID44" s="86">
        <v>0.7473192064838645</v>
      </c>
      <c r="IE44" s="86">
        <v>1.3381162846128338</v>
      </c>
      <c r="IF44" s="95">
        <v>-10.76507133395373</v>
      </c>
      <c r="IG44" s="86">
        <v>0.7475424734899083</v>
      </c>
      <c r="IH44" s="86">
        <v>1.3377166321152183</v>
      </c>
      <c r="II44" s="95">
        <v>-10.303127954405875</v>
      </c>
      <c r="IJ44" s="122"/>
      <c r="IK44" s="81"/>
      <c r="IL44" s="81"/>
      <c r="IM44" s="81"/>
      <c r="IN44" s="81"/>
      <c r="IO44" s="81"/>
      <c r="IP44" s="81"/>
      <c r="IQ44" s="81"/>
      <c r="IR44" s="81"/>
      <c r="IS44" s="81"/>
    </row>
    <row r="45" spans="1:253" ht="16.5" customHeight="1" hidden="1">
      <c r="A45" s="12"/>
      <c r="B45" s="40"/>
      <c r="C45" s="40"/>
      <c r="HP45" s="80"/>
      <c r="HQ45" s="116" t="s">
        <v>18</v>
      </c>
      <c r="HR45" s="113">
        <f>SUM(HR43:HR44)</f>
        <v>394.91082408941475</v>
      </c>
      <c r="HS45" s="81"/>
      <c r="HT45" s="81"/>
      <c r="HU45" s="81"/>
      <c r="HV45" s="81"/>
      <c r="HW45" s="81"/>
      <c r="HX45" s="81"/>
      <c r="HY45" s="81"/>
      <c r="HZ45" s="115"/>
      <c r="IA45" s="80"/>
      <c r="IB45" s="80"/>
      <c r="IC45" s="86">
        <v>-12</v>
      </c>
      <c r="ID45" s="86">
        <v>0.7503097135875326</v>
      </c>
      <c r="IE45" s="86">
        <v>1.332782958677954</v>
      </c>
      <c r="IF45" s="95">
        <v>-9.538793592920502</v>
      </c>
      <c r="IG45" s="86">
        <v>0.7505551416842228</v>
      </c>
      <c r="IH45" s="86">
        <v>1.3323471447494593</v>
      </c>
      <c r="II45" s="95">
        <v>-9.03256992405961</v>
      </c>
      <c r="IJ45" s="122"/>
      <c r="IK45" s="81"/>
      <c r="IL45" s="81"/>
      <c r="IM45" s="81"/>
      <c r="IN45" s="81"/>
      <c r="IO45" s="81"/>
      <c r="IP45" s="81"/>
      <c r="IQ45" s="81"/>
      <c r="IR45" s="81"/>
      <c r="IS45" s="81"/>
    </row>
    <row r="46" spans="1:253" ht="15.75" hidden="1">
      <c r="A46" s="12"/>
      <c r="D46" s="2"/>
      <c r="E46" s="2"/>
      <c r="HP46" s="80"/>
      <c r="HQ46" s="105" t="s">
        <v>11</v>
      </c>
      <c r="HR46" s="117">
        <f>HR45*IA24*(IB23-IB24)/1000</f>
        <v>30.947140253027257</v>
      </c>
      <c r="HS46" s="81"/>
      <c r="HT46" s="81"/>
      <c r="HU46" s="81"/>
      <c r="HV46" s="81"/>
      <c r="HW46" s="81"/>
      <c r="HX46" s="81"/>
      <c r="HY46" s="81"/>
      <c r="HZ46" s="115"/>
      <c r="IA46" s="80"/>
      <c r="IB46" s="80"/>
      <c r="IC46" s="86">
        <v>-11</v>
      </c>
      <c r="ID46" s="86">
        <v>0.75331013737647</v>
      </c>
      <c r="IE46" s="86">
        <v>1.327474502709693</v>
      </c>
      <c r="IF46" s="95">
        <v>-8.293290876511259</v>
      </c>
      <c r="IG46" s="86">
        <v>0.7535797420434013</v>
      </c>
      <c r="IH46" s="86">
        <v>1.3269995784233894</v>
      </c>
      <c r="II46" s="95">
        <v>-7.7389124883484985</v>
      </c>
      <c r="IJ46" s="122"/>
      <c r="IK46" s="81"/>
      <c r="IL46" s="81"/>
      <c r="IM46" s="81"/>
      <c r="IN46" s="81"/>
      <c r="IO46" s="81"/>
      <c r="IP46" s="81"/>
      <c r="IQ46" s="81"/>
      <c r="IR46" s="81"/>
      <c r="IS46" s="81"/>
    </row>
    <row r="47" spans="1:253" ht="15.75" hidden="1">
      <c r="A47" s="12"/>
      <c r="D47" s="2"/>
      <c r="E47" s="2"/>
      <c r="HP47" s="80"/>
      <c r="HQ47" s="109" t="s">
        <v>14</v>
      </c>
      <c r="HR47" s="118">
        <f>HR46/1.5</f>
        <v>20.631426835351505</v>
      </c>
      <c r="HS47" s="81"/>
      <c r="HT47" s="81"/>
      <c r="HU47" s="81"/>
      <c r="HV47" s="81"/>
      <c r="HW47" s="81"/>
      <c r="HX47" s="81"/>
      <c r="HY47" s="81"/>
      <c r="HZ47" s="83"/>
      <c r="IA47" s="80"/>
      <c r="IB47" s="80"/>
      <c r="IC47" s="86">
        <v>-10</v>
      </c>
      <c r="ID47" s="86">
        <v>0.7563212996097031</v>
      </c>
      <c r="IE47" s="86">
        <v>1.3221893929419235</v>
      </c>
      <c r="IF47" s="95">
        <v>-7.027054091300511</v>
      </c>
      <c r="IG47" s="86">
        <v>0.7566172631563871</v>
      </c>
      <c r="IH47" s="86">
        <v>1.321672196360272</v>
      </c>
      <c r="II47" s="95">
        <v>-6.420339352348517</v>
      </c>
      <c r="IJ47" s="122"/>
      <c r="IK47" s="81"/>
      <c r="IL47" s="81"/>
      <c r="IM47" s="81"/>
      <c r="IN47" s="81"/>
      <c r="IO47" s="81"/>
      <c r="IP47" s="81"/>
      <c r="IQ47" s="81"/>
      <c r="IR47" s="81"/>
      <c r="IS47" s="81"/>
    </row>
    <row r="48" spans="1:253" ht="15.75" hidden="1">
      <c r="A48" s="12"/>
      <c r="D48" s="2"/>
      <c r="E48" s="2"/>
      <c r="HP48" s="80"/>
      <c r="HQ48" s="81"/>
      <c r="HR48" s="81"/>
      <c r="HS48" s="81"/>
      <c r="HT48" s="81"/>
      <c r="HU48" s="81"/>
      <c r="HV48" s="81"/>
      <c r="HW48" s="81"/>
      <c r="HX48" s="81"/>
      <c r="HY48" s="81"/>
      <c r="HZ48" s="83"/>
      <c r="IA48" s="80"/>
      <c r="IB48" s="80"/>
      <c r="IC48" s="86">
        <v>-9</v>
      </c>
      <c r="ID48" s="86">
        <v>0.7593440823733946</v>
      </c>
      <c r="IE48" s="86">
        <v>1.3169260460612466</v>
      </c>
      <c r="IF48" s="95">
        <v>-5.7384686571130334</v>
      </c>
      <c r="IG48" s="86">
        <v>0.7596687664853137</v>
      </c>
      <c r="IH48" s="86">
        <v>1.3163631889548437</v>
      </c>
      <c r="II48" s="95">
        <v>-5.074906690509593</v>
      </c>
      <c r="IJ48" s="122"/>
      <c r="IK48" s="81"/>
      <c r="IL48" s="81"/>
      <c r="IM48" s="81"/>
      <c r="IN48" s="81"/>
      <c r="IO48" s="81"/>
      <c r="IP48" s="81"/>
      <c r="IQ48" s="81"/>
      <c r="IR48" s="81"/>
      <c r="IS48" s="81"/>
    </row>
    <row r="49" spans="1:253" ht="30.75" hidden="1">
      <c r="A49" s="12"/>
      <c r="C49" s="45"/>
      <c r="D49" s="2"/>
      <c r="E49" s="2"/>
      <c r="HP49" s="80"/>
      <c r="HQ49" s="104" t="s">
        <v>26</v>
      </c>
      <c r="HR49" s="81"/>
      <c r="HS49" s="81"/>
      <c r="HT49" s="81"/>
      <c r="HU49" s="81"/>
      <c r="HV49" s="81"/>
      <c r="HW49" s="81"/>
      <c r="HX49" s="81"/>
      <c r="HY49" s="81"/>
      <c r="HZ49" s="83"/>
      <c r="IA49" s="80"/>
      <c r="IB49" s="80"/>
      <c r="IC49" s="86">
        <v>-8</v>
      </c>
      <c r="ID49" s="86">
        <v>0.7623794320449259</v>
      </c>
      <c r="IE49" s="86">
        <v>1.3116828156259488</v>
      </c>
      <c r="IF49" s="95">
        <v>-4.4258079525275935</v>
      </c>
      <c r="IG49" s="86">
        <v>0.7627353912017857</v>
      </c>
      <c r="IH49" s="86">
        <v>1.311070669507513</v>
      </c>
      <c r="II49" s="95">
        <v>-3.700535128327967</v>
      </c>
      <c r="IJ49" s="122"/>
      <c r="IK49" s="81"/>
      <c r="IL49" s="81"/>
      <c r="IM49" s="81"/>
      <c r="IN49" s="81"/>
      <c r="IO49" s="81"/>
      <c r="IP49" s="81"/>
      <c r="IQ49" s="81"/>
      <c r="IR49" s="81"/>
      <c r="IS49" s="81"/>
    </row>
    <row r="50" spans="1:253" ht="30.75" hidden="1">
      <c r="A50" s="12"/>
      <c r="B50" s="40"/>
      <c r="C50" s="40"/>
      <c r="HP50" s="80"/>
      <c r="HQ50" s="112" t="s">
        <v>19</v>
      </c>
      <c r="HR50" s="113">
        <f>HR38*(1-0.95)</f>
        <v>62.57389818318198</v>
      </c>
      <c r="HS50" s="81"/>
      <c r="HT50" s="81"/>
      <c r="HU50" s="81"/>
      <c r="HV50" s="81"/>
      <c r="HW50" s="81"/>
      <c r="HX50" s="81"/>
      <c r="HY50" s="81"/>
      <c r="HZ50" s="83"/>
      <c r="IA50" s="80"/>
      <c r="IB50" s="80"/>
      <c r="IC50" s="86">
        <v>-7</v>
      </c>
      <c r="ID50" s="86">
        <v>0.7654283634956404</v>
      </c>
      <c r="IE50" s="86">
        <v>1.3064579883518985</v>
      </c>
      <c r="IF50" s="95">
        <v>-3.087226385383292</v>
      </c>
      <c r="IG50" s="86">
        <v>0.7658183593220471</v>
      </c>
      <c r="IH50" s="86">
        <v>1.3057926697987052</v>
      </c>
      <c r="II50" s="95">
        <v>-2.2950012507084017</v>
      </c>
      <c r="IJ50" s="122"/>
      <c r="IK50" s="81"/>
      <c r="IL50" s="81"/>
      <c r="IM50" s="81"/>
      <c r="IN50" s="81"/>
      <c r="IO50" s="81"/>
      <c r="IP50" s="81"/>
      <c r="IQ50" s="81"/>
      <c r="IR50" s="81"/>
      <c r="IS50" s="81"/>
    </row>
    <row r="51" spans="1:253" ht="15.75" hidden="1">
      <c r="A51" s="12"/>
      <c r="B51" s="40"/>
      <c r="C51" s="40"/>
      <c r="HP51" s="80"/>
      <c r="HQ51" s="112" t="s">
        <v>42</v>
      </c>
      <c r="HR51" s="113">
        <f>HR38*HR19</f>
        <v>180.76903919585888</v>
      </c>
      <c r="HS51" s="81"/>
      <c r="HT51" s="81"/>
      <c r="HU51" s="81"/>
      <c r="HV51" s="81"/>
      <c r="HW51" s="81"/>
      <c r="HX51" s="81"/>
      <c r="HY51" s="81"/>
      <c r="HZ51" s="83"/>
      <c r="IA51" s="80"/>
      <c r="IB51" s="80"/>
      <c r="IC51" s="86">
        <v>-6</v>
      </c>
      <c r="ID51" s="86">
        <v>0.7684919645470631</v>
      </c>
      <c r="IE51" s="86">
        <v>1.3012497802620278</v>
      </c>
      <c r="IF51" s="95">
        <v>-1.7207520653161659</v>
      </c>
      <c r="IG51" s="86">
        <v>0.7689189811606683</v>
      </c>
      <c r="IH51" s="86">
        <v>1.3005271354993988</v>
      </c>
      <c r="II51" s="95">
        <v>-0.8559286060863349</v>
      </c>
      <c r="IJ51" s="122"/>
      <c r="IK51" s="81"/>
      <c r="IL51" s="81"/>
      <c r="IM51" s="81"/>
      <c r="IN51" s="81"/>
      <c r="IO51" s="81"/>
      <c r="IP51" s="81"/>
      <c r="IQ51" s="81"/>
      <c r="IR51" s="81"/>
      <c r="IS51" s="81"/>
    </row>
    <row r="52" spans="1:253" ht="15.75" hidden="1">
      <c r="A52" s="12"/>
      <c r="D52" s="2"/>
      <c r="E52" s="2"/>
      <c r="HP52" s="80"/>
      <c r="HQ52" s="116" t="s">
        <v>18</v>
      </c>
      <c r="HR52" s="113">
        <f>SUM(HR50:HR51)</f>
        <v>243.34293737904085</v>
      </c>
      <c r="HS52" s="81"/>
      <c r="HT52" s="81"/>
      <c r="HU52" s="81"/>
      <c r="HV52" s="81"/>
      <c r="HW52" s="81"/>
      <c r="HX52" s="81"/>
      <c r="HY52" s="81"/>
      <c r="HZ52" s="83"/>
      <c r="IA52" s="80"/>
      <c r="IB52" s="80"/>
      <c r="IC52" s="86">
        <v>-5</v>
      </c>
      <c r="ID52" s="86">
        <v>0.7715714006965966</v>
      </c>
      <c r="IE52" s="86">
        <v>1.2960563326960688</v>
      </c>
      <c r="IF52" s="95">
        <v>-0.32427905343629587</v>
      </c>
      <c r="IG52" s="86">
        <v>0.7720386611240767</v>
      </c>
      <c r="IH52" s="86">
        <v>1.295271921413903</v>
      </c>
      <c r="II52" s="95">
        <v>0.6192218273842816</v>
      </c>
      <c r="IJ52" s="122"/>
      <c r="IK52" s="81"/>
      <c r="IL52" s="81"/>
      <c r="IM52" s="81"/>
      <c r="IN52" s="81"/>
      <c r="IO52" s="81"/>
      <c r="IP52" s="81"/>
      <c r="IQ52" s="81"/>
      <c r="IR52" s="81"/>
      <c r="IS52" s="81"/>
    </row>
    <row r="53" spans="1:253" ht="15.75" hidden="1">
      <c r="A53" s="12"/>
      <c r="D53" s="46"/>
      <c r="E53" s="46"/>
      <c r="HP53" s="80"/>
      <c r="HQ53" s="105" t="s">
        <v>11</v>
      </c>
      <c r="HR53" s="117">
        <f>HR52*IA24*(IB23-IB24)/1000</f>
        <v>19.069540648872437</v>
      </c>
      <c r="HS53" s="81"/>
      <c r="HT53" s="81"/>
      <c r="HU53" s="81"/>
      <c r="HV53" s="81"/>
      <c r="HW53" s="81"/>
      <c r="HX53" s="81"/>
      <c r="HY53" s="81"/>
      <c r="HZ53" s="83"/>
      <c r="IA53" s="80"/>
      <c r="IB53" s="80"/>
      <c r="IC53" s="86">
        <v>-4</v>
      </c>
      <c r="ID53" s="86">
        <v>0.7746679201300042</v>
      </c>
      <c r="IE53" s="86">
        <v>1.2908757081772286</v>
      </c>
      <c r="IF53" s="95">
        <v>1.1044408378732766</v>
      </c>
      <c r="IG53" s="86">
        <v>0.7751789038671241</v>
      </c>
      <c r="IH53" s="86">
        <v>1.290024786550968</v>
      </c>
      <c r="II53" s="95">
        <v>2.1331617503524156</v>
      </c>
      <c r="IJ53" s="122"/>
      <c r="IK53" s="81"/>
      <c r="IL53" s="81"/>
      <c r="IM53" s="81"/>
      <c r="IN53" s="81"/>
      <c r="IO53" s="81"/>
      <c r="IP53" s="81"/>
      <c r="IQ53" s="81"/>
      <c r="IR53" s="81"/>
      <c r="IS53" s="81"/>
    </row>
    <row r="54" spans="1:253" ht="15.75" hidden="1">
      <c r="A54" s="12"/>
      <c r="D54" s="2"/>
      <c r="E54" s="2"/>
      <c r="HP54" s="80"/>
      <c r="HQ54" s="109" t="s">
        <v>14</v>
      </c>
      <c r="HR54" s="118">
        <f>HR53/1.5</f>
        <v>12.713027099248292</v>
      </c>
      <c r="HS54" s="81"/>
      <c r="HT54" s="81"/>
      <c r="HU54" s="81"/>
      <c r="HV54" s="81"/>
      <c r="HW54" s="81"/>
      <c r="HX54" s="81"/>
      <c r="HY54" s="81"/>
      <c r="HZ54" s="83"/>
      <c r="IA54" s="80"/>
      <c r="IB54" s="80"/>
      <c r="IC54" s="86">
        <v>-3</v>
      </c>
      <c r="ID54" s="86">
        <v>0.7777828590394524</v>
      </c>
      <c r="IE54" s="86">
        <v>1.2857058861325148</v>
      </c>
      <c r="IF54" s="95">
        <v>2.5678067244253047</v>
      </c>
      <c r="IG54" s="86">
        <v>0.7783413208379785</v>
      </c>
      <c r="IH54" s="86">
        <v>1.2847833890193305</v>
      </c>
      <c r="II54" s="95">
        <v>3.688786265717426</v>
      </c>
      <c r="IJ54" s="122"/>
      <c r="IK54" s="81"/>
      <c r="IL54" s="81"/>
      <c r="IM54" s="81"/>
      <c r="IN54" s="81"/>
      <c r="IO54" s="81"/>
      <c r="IP54" s="81"/>
      <c r="IQ54" s="81"/>
      <c r="IR54" s="81"/>
      <c r="IS54" s="81"/>
    </row>
    <row r="55" spans="1:253" ht="15.75" hidden="1">
      <c r="A55" s="12"/>
      <c r="D55" s="2"/>
      <c r="E55" s="2"/>
      <c r="HP55" s="80"/>
      <c r="HQ55" s="109"/>
      <c r="HR55" s="111"/>
      <c r="HS55" s="81"/>
      <c r="HT55" s="81"/>
      <c r="HU55" s="81"/>
      <c r="HV55" s="81"/>
      <c r="HW55" s="81"/>
      <c r="HX55" s="81"/>
      <c r="HY55" s="81"/>
      <c r="HZ55" s="83"/>
      <c r="IA55" s="80"/>
      <c r="IB55" s="80"/>
      <c r="IC55" s="86">
        <v>-2</v>
      </c>
      <c r="ID55" s="86">
        <v>0.7809176472674974</v>
      </c>
      <c r="IE55" s="86">
        <v>1.2805447584634462</v>
      </c>
      <c r="IF55" s="95">
        <v>4.06837784098726</v>
      </c>
      <c r="IG55" s="86">
        <v>0.7815276372389566</v>
      </c>
      <c r="IH55" s="86">
        <v>1.2795452807438519</v>
      </c>
      <c r="II55" s="95">
        <v>5.2891852610560575</v>
      </c>
      <c r="IJ55" s="122"/>
      <c r="IK55" s="81"/>
      <c r="IL55" s="81"/>
      <c r="IM55" s="81"/>
      <c r="IN55" s="81"/>
      <c r="IO55" s="81"/>
      <c r="IP55" s="81"/>
      <c r="IQ55" s="81"/>
      <c r="IR55" s="81"/>
      <c r="IS55" s="81"/>
    </row>
    <row r="56" spans="1:253" ht="15.75" hidden="1">
      <c r="A56" s="12"/>
      <c r="D56" s="2"/>
      <c r="E56" s="2"/>
      <c r="HP56" s="80"/>
      <c r="HQ56" s="81"/>
      <c r="HR56" s="81"/>
      <c r="HS56" s="81"/>
      <c r="HT56" s="81"/>
      <c r="HU56" s="81"/>
      <c r="HV56" s="81"/>
      <c r="HW56" s="81"/>
      <c r="HX56" s="81"/>
      <c r="HY56" s="81"/>
      <c r="HZ56" s="83"/>
      <c r="IA56" s="80"/>
      <c r="IB56" s="80"/>
      <c r="IC56" s="86">
        <v>-1</v>
      </c>
      <c r="ID56" s="86">
        <v>0.7840738142992</v>
      </c>
      <c r="IE56" s="86">
        <v>1.2753901249639277</v>
      </c>
      <c r="IF56" s="95">
        <v>5.608883278292329</v>
      </c>
      <c r="IG56" s="86">
        <v>0.7847396994335092</v>
      </c>
      <c r="IH56" s="86">
        <v>1.274307901998438</v>
      </c>
      <c r="II56" s="95">
        <v>6.937655498379449</v>
      </c>
      <c r="IJ56" s="122"/>
      <c r="IK56" s="81"/>
      <c r="IL56" s="81"/>
      <c r="IM56" s="81"/>
      <c r="IN56" s="81"/>
      <c r="IO56" s="81"/>
      <c r="IP56" s="81"/>
      <c r="IQ56" s="81"/>
      <c r="IR56" s="81"/>
      <c r="IS56" s="81"/>
    </row>
    <row r="57" spans="1:253" ht="30.75" hidden="1">
      <c r="A57" s="12"/>
      <c r="C57" s="45"/>
      <c r="D57" s="36"/>
      <c r="E57" s="36"/>
      <c r="HP57" s="80"/>
      <c r="HQ57" s="119" t="s">
        <v>41</v>
      </c>
      <c r="HR57" s="81"/>
      <c r="HS57" s="81"/>
      <c r="HT57" s="81"/>
      <c r="HU57" s="81"/>
      <c r="HV57" s="81"/>
      <c r="HW57" s="81"/>
      <c r="HX57" s="81"/>
      <c r="HY57" s="81"/>
      <c r="HZ57" s="83"/>
      <c r="IA57" s="80"/>
      <c r="IB57" s="80"/>
      <c r="IC57" s="86">
        <v>0</v>
      </c>
      <c r="ID57" s="86">
        <v>0.7872527108247191</v>
      </c>
      <c r="IE57" s="86">
        <v>1.270240148112553</v>
      </c>
      <c r="IF57" s="95">
        <v>7.191665667356032</v>
      </c>
      <c r="IG57" s="86">
        <v>0.787979140489317</v>
      </c>
      <c r="IH57" s="86">
        <v>1.2690691271078862</v>
      </c>
      <c r="II57" s="95">
        <v>8.63703227432695</v>
      </c>
      <c r="IJ57" s="122"/>
      <c r="IK57" s="81"/>
      <c r="IL57" s="81"/>
      <c r="IM57" s="81"/>
      <c r="IN57" s="81"/>
      <c r="IO57" s="81"/>
      <c r="IP57" s="81"/>
      <c r="IQ57" s="81"/>
      <c r="IR57" s="81"/>
      <c r="IS57" s="81"/>
    </row>
    <row r="58" spans="1:253" ht="15.75" hidden="1">
      <c r="A58" s="12"/>
      <c r="B58" s="40"/>
      <c r="C58" s="40"/>
      <c r="HP58" s="80"/>
      <c r="HQ58" s="112" t="s">
        <v>40</v>
      </c>
      <c r="HR58" s="113">
        <f>4*(C18+C19)*0.1*(1-HR20)</f>
        <v>0.8613333333333333</v>
      </c>
      <c r="HS58" s="81"/>
      <c r="HT58" s="81"/>
      <c r="HU58" s="81"/>
      <c r="HV58" s="81"/>
      <c r="HW58" s="81"/>
      <c r="HX58" s="81"/>
      <c r="HY58" s="81"/>
      <c r="HZ58" s="83"/>
      <c r="IA58" s="80"/>
      <c r="IB58" s="80"/>
      <c r="IC58" s="86">
        <v>1</v>
      </c>
      <c r="ID58" s="86">
        <v>0.7904188170964367</v>
      </c>
      <c r="IE58" s="86">
        <v>1.2651520666897191</v>
      </c>
      <c r="IF58" s="95">
        <v>8.745897776758666</v>
      </c>
      <c r="IG58" s="86">
        <v>0.7912032691639718</v>
      </c>
      <c r="IH58" s="86">
        <v>1.2638977099483604</v>
      </c>
      <c r="II58" s="95">
        <v>10.302179100690653</v>
      </c>
      <c r="IJ58" s="122"/>
      <c r="IK58" s="81"/>
      <c r="IL58" s="81"/>
      <c r="IM58" s="81"/>
      <c r="IN58" s="81"/>
      <c r="IO58" s="81"/>
      <c r="IP58" s="81"/>
      <c r="IQ58" s="81"/>
      <c r="IR58" s="81"/>
      <c r="IS58" s="81"/>
    </row>
    <row r="59" spans="1:253" ht="15.75" hidden="1">
      <c r="A59" s="12"/>
      <c r="B59" s="40"/>
      <c r="C59" s="40"/>
      <c r="HP59" s="80"/>
      <c r="HQ59" s="112" t="s">
        <v>42</v>
      </c>
      <c r="HR59" s="113">
        <f>HR38*HR20</f>
        <v>542.3071175875767</v>
      </c>
      <c r="HS59" s="81"/>
      <c r="HT59" s="81"/>
      <c r="HU59" s="81"/>
      <c r="HV59" s="81"/>
      <c r="HW59" s="81"/>
      <c r="HX59" s="81"/>
      <c r="HY59" s="81"/>
      <c r="HZ59" s="83"/>
      <c r="IA59" s="80"/>
      <c r="IB59" s="80"/>
      <c r="IC59" s="86">
        <v>2</v>
      </c>
      <c r="ID59" s="86">
        <v>0.7936048039128377</v>
      </c>
      <c r="IE59" s="86">
        <v>1.2600730175391313</v>
      </c>
      <c r="IF59" s="95">
        <v>10.33645821412918</v>
      </c>
      <c r="IG59" s="86">
        <v>0.7944513609476747</v>
      </c>
      <c r="IH59" s="86">
        <v>1.2587303001245203</v>
      </c>
      <c r="II59" s="95">
        <v>12.011097729925341</v>
      </c>
      <c r="IJ59" s="122"/>
      <c r="IK59" s="81"/>
      <c r="IL59" s="81"/>
      <c r="IM59" s="81"/>
      <c r="IN59" s="81"/>
      <c r="IO59" s="81"/>
      <c r="IP59" s="81"/>
      <c r="IQ59" s="81"/>
      <c r="IR59" s="81"/>
      <c r="IS59" s="81"/>
    </row>
    <row r="60" spans="1:253" ht="15.75" hidden="1">
      <c r="A60" s="12"/>
      <c r="D60" s="2"/>
      <c r="E60" s="2"/>
      <c r="HP60" s="80"/>
      <c r="HQ60" s="116" t="s">
        <v>18</v>
      </c>
      <c r="HR60" s="120">
        <f>SUM(HR58:HR59)</f>
        <v>543.16845092091</v>
      </c>
      <c r="HS60" s="81"/>
      <c r="HT60" s="81"/>
      <c r="HU60" s="81"/>
      <c r="HV60" s="81"/>
      <c r="HW60" s="81"/>
      <c r="HX60" s="81"/>
      <c r="HY60" s="81"/>
      <c r="HZ60" s="83"/>
      <c r="IA60" s="80"/>
      <c r="IB60" s="80"/>
      <c r="IC60" s="86">
        <v>3</v>
      </c>
      <c r="ID60" s="86">
        <v>0.7968122892034143</v>
      </c>
      <c r="IE60" s="86">
        <v>1.2550007241978103</v>
      </c>
      <c r="IF60" s="95">
        <v>11.966229879957448</v>
      </c>
      <c r="IG60" s="86">
        <v>0.7977253711122598</v>
      </c>
      <c r="IH60" s="86">
        <v>1.253564241796285</v>
      </c>
      <c r="II60" s="95">
        <v>13.767274332741508</v>
      </c>
      <c r="IJ60" s="122"/>
      <c r="IK60" s="81"/>
      <c r="IL60" s="81"/>
      <c r="IM60" s="81"/>
      <c r="IN60" s="81"/>
      <c r="IO60" s="81"/>
      <c r="IP60" s="81"/>
      <c r="IQ60" s="81"/>
      <c r="IR60" s="81"/>
      <c r="IS60" s="81"/>
    </row>
    <row r="61" spans="1:253" ht="15.75" hidden="1">
      <c r="A61" s="12"/>
      <c r="D61" s="2"/>
      <c r="E61" s="2"/>
      <c r="HP61" s="80"/>
      <c r="HQ61" s="105" t="s">
        <v>11</v>
      </c>
      <c r="HR61" s="117">
        <f>HR60*IA24*(IB23-IB24)/1000</f>
        <v>42.5653317313556</v>
      </c>
      <c r="HS61" s="81"/>
      <c r="HT61" s="81"/>
      <c r="HU61" s="81"/>
      <c r="HV61" s="81"/>
      <c r="HW61" s="81"/>
      <c r="HX61" s="81"/>
      <c r="HY61" s="81"/>
      <c r="HZ61" s="83"/>
      <c r="IA61" s="80"/>
      <c r="IB61" s="80"/>
      <c r="IC61" s="86">
        <v>4</v>
      </c>
      <c r="ID61" s="86">
        <v>0.8000426071209514</v>
      </c>
      <c r="IE61" s="86">
        <v>1.2499334299189628</v>
      </c>
      <c r="IF61" s="95">
        <v>13.637505554011799</v>
      </c>
      <c r="IG61" s="86">
        <v>0.801026915451315</v>
      </c>
      <c r="IH61" s="86">
        <v>1.2483975016452218</v>
      </c>
      <c r="II61" s="95">
        <v>15.57348869771971</v>
      </c>
      <c r="IJ61" s="122"/>
      <c r="IK61" s="81"/>
      <c r="IL61" s="81"/>
      <c r="IM61" s="81"/>
      <c r="IN61" s="81"/>
      <c r="IO61" s="81"/>
      <c r="IP61" s="81"/>
      <c r="IQ61" s="81"/>
      <c r="IR61" s="81"/>
      <c r="IS61" s="81"/>
    </row>
    <row r="62" spans="224:253" ht="15" hidden="1">
      <c r="HP62" s="80"/>
      <c r="HQ62" s="109" t="s">
        <v>14</v>
      </c>
      <c r="HR62" s="110">
        <f>HR61/1.5</f>
        <v>28.376887820903733</v>
      </c>
      <c r="HS62" s="81"/>
      <c r="HT62" s="81"/>
      <c r="HU62" s="81"/>
      <c r="HV62" s="81"/>
      <c r="HW62" s="81"/>
      <c r="HX62" s="81"/>
      <c r="HY62" s="81"/>
      <c r="HZ62" s="80"/>
      <c r="IA62" s="80"/>
      <c r="IB62" s="80"/>
      <c r="IC62" s="86">
        <v>5</v>
      </c>
      <c r="ID62" s="86">
        <v>0.8032971636099163</v>
      </c>
      <c r="IE62" s="86">
        <v>1.244869327692041</v>
      </c>
      <c r="IF62" s="95">
        <v>15.352693762780701</v>
      </c>
      <c r="IG62" s="86">
        <v>0.8043576979017121</v>
      </c>
      <c r="IH62" s="86">
        <v>1.2432279850228949</v>
      </c>
      <c r="II62" s="95">
        <v>17.43266318354922</v>
      </c>
      <c r="IJ62" s="81"/>
      <c r="IK62" s="81"/>
      <c r="IL62" s="81"/>
      <c r="IM62" s="81"/>
      <c r="IN62" s="81"/>
      <c r="IO62" s="81"/>
      <c r="IP62" s="81"/>
      <c r="IQ62" s="81"/>
      <c r="IR62" s="81"/>
      <c r="IS62" s="81"/>
    </row>
    <row r="63" spans="1:253" ht="15.75" hidden="1">
      <c r="A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P63" s="80"/>
      <c r="HQ63" s="81"/>
      <c r="HR63" s="81"/>
      <c r="HS63" s="81"/>
      <c r="HT63" s="81"/>
      <c r="HU63" s="81"/>
      <c r="HV63" s="81"/>
      <c r="HW63" s="81"/>
      <c r="HX63" s="81"/>
      <c r="HY63" s="81"/>
      <c r="HZ63" s="80"/>
      <c r="IA63" s="121"/>
      <c r="IB63" s="122"/>
      <c r="IC63" s="86">
        <v>6</v>
      </c>
      <c r="ID63" s="86">
        <v>0.806577439859176</v>
      </c>
      <c r="IE63" s="86">
        <v>1.2398065586542992</v>
      </c>
      <c r="IF63" s="95">
        <v>17.114324001626482</v>
      </c>
      <c r="IG63" s="86">
        <v>0.807719514933554</v>
      </c>
      <c r="IH63" s="86">
        <v>1.2380535340690186</v>
      </c>
      <c r="II63" s="95">
        <v>19.34786942584269</v>
      </c>
      <c r="IJ63" s="100"/>
      <c r="IK63" s="81"/>
      <c r="IL63" s="81"/>
      <c r="IM63" s="81"/>
      <c r="IN63" s="81"/>
      <c r="IO63" s="81"/>
      <c r="IP63" s="81"/>
      <c r="IQ63" s="81"/>
      <c r="IR63" s="81"/>
      <c r="IS63" s="81"/>
    </row>
    <row r="64" spans="1:253" ht="15.75" hidden="1">
      <c r="A64" s="17"/>
      <c r="HP64" s="80"/>
      <c r="HQ64" s="109"/>
      <c r="HR64" s="111"/>
      <c r="HS64" s="81"/>
      <c r="HT64" s="81"/>
      <c r="HU64" s="81"/>
      <c r="HV64" s="81"/>
      <c r="HW64" s="81"/>
      <c r="HX64" s="81"/>
      <c r="HY64" s="81"/>
      <c r="HZ64" s="80"/>
      <c r="IA64" s="121"/>
      <c r="IB64" s="122"/>
      <c r="IC64" s="86">
        <v>7</v>
      </c>
      <c r="ID64" s="86">
        <v>0.8098849959253634</v>
      </c>
      <c r="IE64" s="86">
        <v>1.2347432104942428</v>
      </c>
      <c r="IF64" s="95">
        <v>18.925052210367404</v>
      </c>
      <c r="IG64" s="86">
        <v>0.8111142601735998</v>
      </c>
      <c r="IH64" s="86">
        <v>1.232871925819642</v>
      </c>
      <c r="II64" s="95">
        <v>21.32233539755791</v>
      </c>
      <c r="IJ64" s="100"/>
      <c r="IK64" s="81"/>
      <c r="IL64" s="81"/>
      <c r="IM64" s="81"/>
      <c r="IN64" s="81"/>
      <c r="IO64" s="81"/>
      <c r="IP64" s="81"/>
      <c r="IQ64" s="81"/>
      <c r="IR64" s="81"/>
      <c r="IS64" s="81"/>
    </row>
    <row r="65" spans="1:253" ht="15" hidden="1">
      <c r="A65" s="17"/>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P65" s="80"/>
      <c r="HQ65" s="81"/>
      <c r="HR65" s="81"/>
      <c r="HS65" s="81"/>
      <c r="HT65" s="81"/>
      <c r="HU65" s="81"/>
      <c r="HV65" s="81"/>
      <c r="HW65" s="81"/>
      <c r="HX65" s="81"/>
      <c r="HY65" s="81"/>
      <c r="HZ65" s="80"/>
      <c r="IA65" s="123"/>
      <c r="IB65" s="123"/>
      <c r="IC65" s="86">
        <v>8</v>
      </c>
      <c r="ID65" s="86">
        <v>0.8132214745382185</v>
      </c>
      <c r="IE65" s="86">
        <v>1.2296773158478658</v>
      </c>
      <c r="IF65" s="95">
        <v>20.787666519929342</v>
      </c>
      <c r="IG65" s="86">
        <v>0.8145439292789416</v>
      </c>
      <c r="IH65" s="86">
        <v>1.2276808703064421</v>
      </c>
      <c r="II65" s="95">
        <v>23.35945284951362</v>
      </c>
      <c r="IJ65" s="81"/>
      <c r="IK65" s="81"/>
      <c r="IL65" s="81"/>
      <c r="IM65" s="81"/>
      <c r="IN65" s="81"/>
      <c r="IO65" s="81"/>
      <c r="IP65" s="81"/>
      <c r="IQ65" s="81"/>
      <c r="IR65" s="81"/>
      <c r="IS65" s="81"/>
    </row>
    <row r="66" spans="1:253" ht="15.75" customHeight="1" hidden="1">
      <c r="A66" s="18"/>
      <c r="HP66" s="80"/>
      <c r="HQ66" s="81"/>
      <c r="HR66" s="81"/>
      <c r="HS66" s="81"/>
      <c r="HT66" s="81"/>
      <c r="HU66" s="81"/>
      <c r="HV66" s="81"/>
      <c r="HW66" s="81"/>
      <c r="HX66" s="81"/>
      <c r="HY66" s="81"/>
      <c r="HZ66" s="80"/>
      <c r="IA66" s="81"/>
      <c r="IB66" s="81"/>
      <c r="IC66" s="86">
        <v>9</v>
      </c>
      <c r="ID66" s="86">
        <v>0.816588605100229</v>
      </c>
      <c r="IE66" s="86">
        <v>1.2246068506886143</v>
      </c>
      <c r="IF66" s="95">
        <v>22.705093289308646</v>
      </c>
      <c r="IG66" s="86">
        <v>0.8180106250792547</v>
      </c>
      <c r="IH66" s="86">
        <v>1.222478008648253</v>
      </c>
      <c r="II66" s="95">
        <v>25.46278515997411</v>
      </c>
      <c r="IJ66" s="81"/>
      <c r="IK66" s="81"/>
      <c r="IL66" s="81"/>
      <c r="IM66" s="81"/>
      <c r="IN66" s="81"/>
      <c r="IO66" s="81"/>
      <c r="IP66" s="81"/>
      <c r="IQ66" s="81"/>
      <c r="IR66" s="81"/>
      <c r="IS66" s="81"/>
    </row>
    <row r="67" spans="1:253" ht="21" customHeight="1" hidden="1">
      <c r="A67" s="17"/>
      <c r="HP67" s="80"/>
      <c r="HQ67" s="81"/>
      <c r="HR67" s="81"/>
      <c r="HS67" s="81"/>
      <c r="HT67" s="81"/>
      <c r="HU67" s="81"/>
      <c r="HV67" s="81"/>
      <c r="HW67" s="81"/>
      <c r="HX67" s="81"/>
      <c r="HY67" s="81"/>
      <c r="HZ67" s="89"/>
      <c r="IA67" s="124"/>
      <c r="IB67" s="125"/>
      <c r="IC67" s="86">
        <v>10</v>
      </c>
      <c r="ID67" s="86">
        <v>0.8199882078940154</v>
      </c>
      <c r="IE67" s="86">
        <v>1.2195297327120238</v>
      </c>
      <c r="IF67" s="95">
        <v>24.680403453852115</v>
      </c>
      <c r="IG67" s="86">
        <v>0.8215165630076682</v>
      </c>
      <c r="IH67" s="86">
        <v>1.2172609111359642</v>
      </c>
      <c r="II67" s="95">
        <v>27.636075625025935</v>
      </c>
      <c r="IJ67" s="81"/>
      <c r="IK67" s="81"/>
      <c r="IL67" s="81"/>
      <c r="IM67" s="81"/>
      <c r="IN67" s="81"/>
      <c r="IO67" s="81"/>
      <c r="IP67" s="81"/>
      <c r="IQ67" s="81"/>
      <c r="IR67" s="81"/>
      <c r="IS67" s="81"/>
    </row>
    <row r="68" spans="1:253" ht="15.75" hidden="1">
      <c r="A68" s="18"/>
      <c r="HP68" s="80"/>
      <c r="HQ68" s="81"/>
      <c r="HR68" s="81"/>
      <c r="HS68" s="81"/>
      <c r="HT68" s="81"/>
      <c r="HU68" s="81"/>
      <c r="HV68" s="81"/>
      <c r="HW68" s="81"/>
      <c r="HX68" s="81"/>
      <c r="HY68" s="81"/>
      <c r="HZ68" s="89"/>
      <c r="IA68" s="121"/>
      <c r="IB68" s="122"/>
      <c r="IC68" s="86">
        <v>11</v>
      </c>
      <c r="ID68" s="86">
        <v>0.823422198512105</v>
      </c>
      <c r="IE68" s="86">
        <v>1.2144438197160157</v>
      </c>
      <c r="IF68" s="95">
        <v>26.716819207769667</v>
      </c>
      <c r="IG68" s="86">
        <v>0.8250640768421861</v>
      </c>
      <c r="IH68" s="86">
        <v>1.2120270753119635</v>
      </c>
      <c r="II68" s="95">
        <v>29.883256224464283</v>
      </c>
      <c r="IJ68" s="81"/>
      <c r="IK68" s="81"/>
      <c r="IL68" s="81"/>
      <c r="IM68" s="81"/>
      <c r="IN68" s="81"/>
      <c r="IO68" s="81"/>
      <c r="IP68" s="81"/>
      <c r="IQ68" s="81"/>
      <c r="IR68" s="81"/>
      <c r="IS68" s="81"/>
    </row>
    <row r="69" spans="1:253" ht="15.75" hidden="1">
      <c r="A69" s="17"/>
      <c r="HP69" s="80"/>
      <c r="HQ69" s="81"/>
      <c r="HR69" s="81"/>
      <c r="HS69" s="81"/>
      <c r="HT69" s="81"/>
      <c r="HU69" s="81"/>
      <c r="HV69" s="81"/>
      <c r="HW69" s="81"/>
      <c r="HX69" s="81"/>
      <c r="HY69" s="81"/>
      <c r="HZ69" s="83"/>
      <c r="IA69" s="121"/>
      <c r="IB69" s="122"/>
      <c r="IC69" s="86">
        <v>12</v>
      </c>
      <c r="ID69" s="86">
        <v>0.8268925925250865</v>
      </c>
      <c r="IE69" s="86">
        <v>1.209346907977848</v>
      </c>
      <c r="IF69" s="95">
        <v>28.817721045917757</v>
      </c>
      <c r="IG69" s="86">
        <v>0.8286556247816753</v>
      </c>
      <c r="IH69" s="86">
        <v>1.2067739240453095</v>
      </c>
      <c r="II69" s="95">
        <v>32.20845690123706</v>
      </c>
      <c r="IJ69" s="81"/>
      <c r="IK69" s="81"/>
      <c r="IL69" s="81"/>
      <c r="IM69" s="81"/>
      <c r="IN69" s="81"/>
      <c r="IO69" s="81"/>
      <c r="IP69" s="81"/>
      <c r="IQ69" s="81"/>
      <c r="IR69" s="81"/>
      <c r="IS69" s="81"/>
    </row>
    <row r="70" spans="1:253" ht="15.75" hidden="1">
      <c r="A70" s="18"/>
      <c r="HP70" s="80"/>
      <c r="HQ70" s="81"/>
      <c r="HR70" s="81"/>
      <c r="HS70" s="81"/>
      <c r="HT70" s="81"/>
      <c r="HU70" s="81"/>
      <c r="HV70" s="81"/>
      <c r="HW70" s="81"/>
      <c r="HX70" s="81"/>
      <c r="HY70" s="81"/>
      <c r="HZ70" s="80"/>
      <c r="IA70" s="121"/>
      <c r="IB70" s="122"/>
      <c r="IC70" s="86">
        <v>13</v>
      </c>
      <c r="ID70" s="86">
        <v>0.8304015104055891</v>
      </c>
      <c r="IE70" s="86">
        <v>1.204236730628747</v>
      </c>
      <c r="IF70" s="95">
        <v>30.98665519218257</v>
      </c>
      <c r="IG70" s="86">
        <v>0.8322937958827258</v>
      </c>
      <c r="IH70" s="86">
        <v>1.2014988036038476</v>
      </c>
      <c r="II70" s="95">
        <v>34.61601539611806</v>
      </c>
      <c r="IJ70" s="81"/>
      <c r="IK70" s="81"/>
      <c r="IL70" s="81"/>
      <c r="IM70" s="81"/>
      <c r="IN70" s="81"/>
      <c r="IO70" s="81"/>
      <c r="IP70" s="81"/>
      <c r="IQ70" s="81"/>
      <c r="IR70" s="81"/>
      <c r="IS70" s="81"/>
    </row>
    <row r="71" spans="1:253" ht="15.75" hidden="1">
      <c r="A71" s="17"/>
      <c r="HP71" s="80"/>
      <c r="HQ71" s="81"/>
      <c r="HR71" s="81"/>
      <c r="HS71" s="81"/>
      <c r="HT71" s="81"/>
      <c r="HU71" s="81"/>
      <c r="HV71" s="81"/>
      <c r="HW71" s="81"/>
      <c r="HX71" s="81"/>
      <c r="HY71" s="81"/>
      <c r="HZ71" s="124"/>
      <c r="IA71" s="121"/>
      <c r="IB71" s="122"/>
      <c r="IC71" s="86">
        <v>14</v>
      </c>
      <c r="ID71" s="86">
        <v>0.8339511827271325</v>
      </c>
      <c r="IE71" s="86">
        <v>1.1991109560272646</v>
      </c>
      <c r="IF71" s="95">
        <v>33.22734144432379</v>
      </c>
      <c r="IG71" s="86">
        <v>0.8359813168862146</v>
      </c>
      <c r="IH71" s="86">
        <v>1.1961989817245042</v>
      </c>
      <c r="II71" s="95">
        <v>37.11048768329559</v>
      </c>
      <c r="IJ71" s="81"/>
      <c r="IK71" s="81"/>
      <c r="IL71" s="81"/>
      <c r="IM71" s="81"/>
      <c r="IN71" s="81"/>
      <c r="IO71" s="81"/>
      <c r="IP71" s="81"/>
      <c r="IQ71" s="81"/>
      <c r="IR71" s="81"/>
      <c r="IS71" s="81"/>
    </row>
    <row r="72" spans="1:253" ht="15.75" hidden="1">
      <c r="A72" s="17"/>
      <c r="HP72" s="80"/>
      <c r="HQ72" s="81"/>
      <c r="HR72" s="81"/>
      <c r="HS72" s="81"/>
      <c r="HT72" s="81"/>
      <c r="HU72" s="81"/>
      <c r="HV72" s="81"/>
      <c r="HW72" s="81"/>
      <c r="HX72" s="81"/>
      <c r="HY72" s="81"/>
      <c r="HZ72" s="89"/>
      <c r="IA72" s="121"/>
      <c r="IB72" s="122"/>
      <c r="IC72" s="86">
        <v>15</v>
      </c>
      <c r="ID72" s="86">
        <v>0.8375439556586673</v>
      </c>
      <c r="IE72" s="86">
        <v>1.1939671861324255</v>
      </c>
      <c r="IF72" s="95">
        <v>35.54368146791707</v>
      </c>
      <c r="IG72" s="86">
        <v>0.8397210594651989</v>
      </c>
      <c r="IH72" s="86">
        <v>1.1908716456830075</v>
      </c>
      <c r="II72" s="95">
        <v>39.69665905698808</v>
      </c>
      <c r="IJ72" s="81"/>
      <c r="IK72" s="81"/>
      <c r="IL72" s="81"/>
      <c r="IM72" s="81"/>
      <c r="IN72" s="81"/>
      <c r="IO72" s="81"/>
      <c r="IP72" s="81"/>
      <c r="IQ72" s="81"/>
      <c r="IR72" s="81"/>
      <c r="IS72" s="81"/>
    </row>
    <row r="73" spans="224:253" ht="15.75" hidden="1">
      <c r="HP73" s="80"/>
      <c r="HQ73" s="81"/>
      <c r="HR73" s="81"/>
      <c r="HS73" s="81"/>
      <c r="HT73" s="81"/>
      <c r="HU73" s="81"/>
      <c r="HV73" s="81"/>
      <c r="HW73" s="81"/>
      <c r="HX73" s="81"/>
      <c r="HY73" s="81"/>
      <c r="HZ73" s="89"/>
      <c r="IA73" s="121"/>
      <c r="IB73" s="122"/>
      <c r="IC73" s="86">
        <v>16</v>
      </c>
      <c r="ID73" s="86">
        <v>0.8411822967775439</v>
      </c>
      <c r="IE73" s="86">
        <v>1.1888029548777541</v>
      </c>
      <c r="IF73" s="95">
        <v>37.93976757505765</v>
      </c>
      <c r="IG73" s="86">
        <v>0.843516047928834</v>
      </c>
      <c r="IH73" s="86">
        <v>1.1855139003643098</v>
      </c>
      <c r="II73" s="95">
        <v>42.37955592405153</v>
      </c>
      <c r="IJ73" s="81"/>
      <c r="IK73" s="81"/>
      <c r="IL73" s="81"/>
      <c r="IM73" s="81"/>
      <c r="IN73" s="81"/>
      <c r="IO73" s="81"/>
      <c r="IP73" s="81"/>
      <c r="IQ73" s="81"/>
      <c r="IR73" s="81"/>
      <c r="IS73" s="81"/>
    </row>
    <row r="74" spans="224:253" ht="15.75" hidden="1">
      <c r="HP74" s="80"/>
      <c r="HQ74" s="81"/>
      <c r="HR74" s="81"/>
      <c r="HS74" s="81"/>
      <c r="HT74" s="81"/>
      <c r="HU74" s="81"/>
      <c r="HV74" s="81"/>
      <c r="HW74" s="81"/>
      <c r="HX74" s="81"/>
      <c r="HY74" s="81"/>
      <c r="HZ74" s="89"/>
      <c r="IA74" s="121"/>
      <c r="IB74" s="122"/>
      <c r="IC74" s="86">
        <v>17</v>
      </c>
      <c r="ID74" s="86">
        <v>0.8448688012257942</v>
      </c>
      <c r="IE74" s="86">
        <v>1.1836157265472824</v>
      </c>
      <c r="IF74" s="95">
        <v>40.41989202684618</v>
      </c>
      <c r="IG74" s="86">
        <v>0.847369467420423</v>
      </c>
      <c r="IH74" s="86">
        <v>1.1801227663349938</v>
      </c>
      <c r="II74" s="95">
        <v>45.164458362945545</v>
      </c>
      <c r="IJ74" s="81"/>
      <c r="IK74" s="81"/>
      <c r="IL74" s="81"/>
      <c r="IM74" s="81"/>
      <c r="IN74" s="81"/>
      <c r="IO74" s="81"/>
      <c r="IP74" s="81"/>
      <c r="IQ74" s="81"/>
      <c r="IR74" s="81"/>
      <c r="IS74" s="81"/>
    </row>
    <row r="75" spans="6:253" ht="15.75" hidden="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P75" s="80"/>
      <c r="HQ75" s="81"/>
      <c r="HR75" s="81"/>
      <c r="HS75" s="81"/>
      <c r="HT75" s="81"/>
      <c r="HU75" s="81"/>
      <c r="HV75" s="81"/>
      <c r="HW75" s="81"/>
      <c r="HX75" s="81"/>
      <c r="HY75" s="81"/>
      <c r="HZ75" s="89"/>
      <c r="IA75" s="121"/>
      <c r="IB75" s="122"/>
      <c r="IC75" s="86">
        <v>18</v>
      </c>
      <c r="ID75" s="86">
        <v>0.8486061982369367</v>
      </c>
      <c r="IE75" s="86">
        <v>1.1784028941546725</v>
      </c>
      <c r="IF75" s="95">
        <v>42.988556902324326</v>
      </c>
      <c r="IG75" s="86">
        <v>0.8512846726514621</v>
      </c>
      <c r="IH75" s="86">
        <v>1.1746951779189683</v>
      </c>
      <c r="II75" s="95">
        <v>48.05691351534212</v>
      </c>
      <c r="IJ75" s="81"/>
      <c r="IK75" s="81"/>
      <c r="IL75" s="81"/>
      <c r="IM75" s="81"/>
      <c r="IN75" s="81"/>
      <c r="IO75" s="81"/>
      <c r="IP75" s="81"/>
      <c r="IQ75" s="81"/>
      <c r="IR75" s="81"/>
      <c r="IS75" s="81"/>
    </row>
    <row r="76" spans="224:253" ht="15.75" hidden="1">
      <c r="HP76" s="80"/>
      <c r="HQ76" s="81"/>
      <c r="HR76" s="81"/>
      <c r="HS76" s="81"/>
      <c r="HT76" s="81"/>
      <c r="HU76" s="81"/>
      <c r="HV76" s="81"/>
      <c r="HW76" s="81"/>
      <c r="HX76" s="81"/>
      <c r="HY76" s="81"/>
      <c r="HZ76" s="89"/>
      <c r="IA76" s="121"/>
      <c r="IB76" s="122"/>
      <c r="IC76" s="86">
        <v>19</v>
      </c>
      <c r="ID76" s="86">
        <v>0.8523973580631051</v>
      </c>
      <c r="IE76" s="86">
        <v>1.173161777826589</v>
      </c>
      <c r="IF76" s="95">
        <v>45.650484580580425</v>
      </c>
      <c r="IG76" s="86">
        <v>0.8552651972177127</v>
      </c>
      <c r="IH76" s="86">
        <v>1.16922798127777</v>
      </c>
      <c r="II76" s="95">
        <v>51.06274988325576</v>
      </c>
      <c r="IJ76" s="81"/>
      <c r="IK76" s="81"/>
      <c r="IL76" s="81"/>
      <c r="IM76" s="81"/>
      <c r="IN76" s="81"/>
      <c r="IO76" s="81"/>
      <c r="IP76" s="81"/>
      <c r="IQ76" s="81"/>
      <c r="IR76" s="81"/>
      <c r="IS76" s="81"/>
    </row>
    <row r="77" spans="224:253" ht="15" hidden="1">
      <c r="HP77" s="80"/>
      <c r="HQ77" s="81"/>
      <c r="HR77" s="81"/>
      <c r="HS77" s="81"/>
      <c r="HT77" s="81"/>
      <c r="HU77" s="81"/>
      <c r="HV77" s="81"/>
      <c r="HW77" s="81"/>
      <c r="HX77" s="81"/>
      <c r="HY77" s="81"/>
      <c r="HZ77" s="89"/>
      <c r="IA77" s="81"/>
      <c r="IB77" s="81"/>
      <c r="IC77" s="86">
        <v>20</v>
      </c>
      <c r="ID77" s="86">
        <v>0.8562452993351326</v>
      </c>
      <c r="IE77" s="86">
        <v>1.1678896231914986</v>
      </c>
      <c r="IF77" s="95">
        <v>48.410628887171264</v>
      </c>
      <c r="IG77" s="86">
        <v>0.8593147635479518</v>
      </c>
      <c r="IH77" s="86">
        <v>1.1637179324968012</v>
      </c>
      <c r="II77" s="95">
        <v>54.188092611836</v>
      </c>
      <c r="IJ77" s="81"/>
      <c r="IK77" s="81"/>
      <c r="IL77" s="81"/>
      <c r="IM77" s="81"/>
      <c r="IN77" s="81"/>
      <c r="IO77" s="81"/>
      <c r="IP77" s="81"/>
      <c r="IQ77" s="81"/>
      <c r="IR77" s="81"/>
      <c r="IS77" s="81"/>
    </row>
    <row r="78" spans="224:253" ht="15.75" hidden="1">
      <c r="HP78" s="80"/>
      <c r="HQ78" s="81"/>
      <c r="HR78" s="81"/>
      <c r="HS78" s="81"/>
      <c r="HT78" s="81"/>
      <c r="HU78" s="81"/>
      <c r="HV78" s="81"/>
      <c r="HW78" s="81"/>
      <c r="HX78" s="81"/>
      <c r="HY78" s="81"/>
      <c r="HZ78" s="89"/>
      <c r="IA78" s="121"/>
      <c r="IB78" s="122"/>
      <c r="IC78" s="86">
        <v>21</v>
      </c>
      <c r="ID78" s="86">
        <v>0.8601531968913677</v>
      </c>
      <c r="IE78" s="86">
        <v>1.162583599775069</v>
      </c>
      <c r="IF78" s="95">
        <v>51.27418696091047</v>
      </c>
      <c r="IG78" s="86">
        <v>0.8634372935411726</v>
      </c>
      <c r="IH78" s="86">
        <v>1.1581616956788483</v>
      </c>
      <c r="II78" s="95">
        <v>57.43937984604548</v>
      </c>
      <c r="IJ78" s="81"/>
      <c r="IK78" s="81"/>
      <c r="IL78" s="81"/>
      <c r="IM78" s="81"/>
      <c r="IN78" s="81"/>
      <c r="IO78" s="81"/>
      <c r="IP78" s="81"/>
      <c r="IQ78" s="81"/>
      <c r="IR78" s="81"/>
      <c r="IS78" s="81"/>
    </row>
    <row r="79" spans="6:253" ht="15.75" hidden="1">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P79" s="80"/>
      <c r="HQ79" s="81"/>
      <c r="HR79" s="81"/>
      <c r="HS79" s="81"/>
      <c r="HT79" s="81"/>
      <c r="HU79" s="81"/>
      <c r="HV79" s="81"/>
      <c r="HW79" s="81"/>
      <c r="HX79" s="81"/>
      <c r="HY79" s="81"/>
      <c r="HZ79" s="89"/>
      <c r="IA79" s="121"/>
      <c r="IB79" s="122"/>
      <c r="IC79" s="86">
        <v>22</v>
      </c>
      <c r="ID79" s="86">
        <v>0.8641243901144467</v>
      </c>
      <c r="IE79" s="86">
        <v>1.1572407994033793</v>
      </c>
      <c r="IF79" s="95">
        <v>54.24661190246095</v>
      </c>
      <c r="IG79" s="86">
        <v>0.8676369199537001</v>
      </c>
      <c r="IH79" s="86">
        <v>1.152555841046233</v>
      </c>
      <c r="II79" s="95">
        <v>60.82338025839427</v>
      </c>
      <c r="IJ79" s="81"/>
      <c r="IK79" s="81"/>
      <c r="IL79" s="81"/>
      <c r="IM79" s="81"/>
      <c r="IN79" s="81"/>
      <c r="IO79" s="81"/>
      <c r="IP79" s="81"/>
      <c r="IQ79" s="81"/>
      <c r="IR79" s="81"/>
      <c r="IS79" s="81"/>
    </row>
    <row r="80" spans="224:253" ht="15.75" hidden="1">
      <c r="HP80" s="80"/>
      <c r="HQ80" s="81"/>
      <c r="HR80" s="81"/>
      <c r="HS80" s="81"/>
      <c r="HT80" s="81"/>
      <c r="HU80" s="81"/>
      <c r="HV80" s="81"/>
      <c r="HW80" s="81"/>
      <c r="HX80" s="81"/>
      <c r="HY80" s="81"/>
      <c r="HZ80" s="89"/>
      <c r="IA80" s="121"/>
      <c r="IB80" s="122"/>
      <c r="IC80" s="86">
        <v>23</v>
      </c>
      <c r="ID80" s="86">
        <v>0.8681623918190784</v>
      </c>
      <c r="IE80" s="86">
        <v>1.1518582346151618</v>
      </c>
      <c r="IF80" s="95">
        <v>57.333626272134055</v>
      </c>
      <c r="IG80" s="86">
        <v>0.8719179986040114</v>
      </c>
      <c r="IH80" s="86">
        <v>1.1468968430529647</v>
      </c>
      <c r="II80" s="95">
        <v>64.34721185486364</v>
      </c>
      <c r="IJ80" s="134"/>
      <c r="IK80" s="81"/>
      <c r="IL80" s="81"/>
      <c r="IM80" s="81"/>
      <c r="IN80" s="81"/>
      <c r="IO80" s="81"/>
      <c r="IP80" s="81"/>
      <c r="IQ80" s="81"/>
      <c r="IR80" s="81"/>
      <c r="IS80" s="81"/>
    </row>
    <row r="81" spans="224:253" ht="12.75" hidden="1">
      <c r="HP81" s="80"/>
      <c r="HQ81" s="81"/>
      <c r="HR81" s="81"/>
      <c r="HS81" s="81"/>
      <c r="HT81" s="81"/>
      <c r="HU81" s="81"/>
      <c r="HV81" s="81"/>
      <c r="HW81" s="81"/>
      <c r="HX81" s="81"/>
      <c r="HY81" s="81"/>
      <c r="HZ81" s="80"/>
      <c r="IA81" s="81"/>
      <c r="IB81" s="81"/>
      <c r="IC81" s="86">
        <v>24</v>
      </c>
      <c r="ID81" s="86">
        <v>0.8722708977381247</v>
      </c>
      <c r="IE81" s="86">
        <v>1.1464328370843142</v>
      </c>
      <c r="IF81" s="95">
        <v>60.54123651088499</v>
      </c>
      <c r="IG81" s="86">
        <v>0.8762851214701056</v>
      </c>
      <c r="IH81" s="86">
        <v>1.1411810785082637</v>
      </c>
      <c r="II81" s="95">
        <v>68.01836217723326</v>
      </c>
      <c r="IJ81" s="81"/>
      <c r="IK81" s="81"/>
      <c r="IL81" s="81"/>
      <c r="IM81" s="81"/>
      <c r="IN81" s="81"/>
      <c r="IO81" s="81"/>
      <c r="IP81" s="81"/>
      <c r="IQ81" s="81"/>
      <c r="IR81" s="81"/>
      <c r="IS81" s="81"/>
    </row>
    <row r="82" spans="224:253" ht="15.75" hidden="1">
      <c r="HP82" s="80"/>
      <c r="HQ82" s="81"/>
      <c r="HR82" s="81"/>
      <c r="HS82" s="81"/>
      <c r="HT82" s="81"/>
      <c r="HU82" s="81"/>
      <c r="HV82" s="81"/>
      <c r="HW82" s="81"/>
      <c r="HX82" s="81"/>
      <c r="HY82" s="81"/>
      <c r="HZ82" s="89"/>
      <c r="IA82" s="121"/>
      <c r="IB82" s="122"/>
      <c r="IC82" s="86">
        <v>25</v>
      </c>
      <c r="ID82" s="86">
        <v>0.8764537966589407</v>
      </c>
      <c r="IE82" s="86">
        <v>1.1409614560539527</v>
      </c>
      <c r="IF82" s="95">
        <v>63.875748365776175</v>
      </c>
      <c r="IG82" s="86">
        <v>0.8807431307621129</v>
      </c>
      <c r="IH82" s="86">
        <v>1.135404824712846</v>
      </c>
      <c r="II82" s="95">
        <v>71.84471003236412</v>
      </c>
      <c r="IJ82" s="81"/>
      <c r="IK82" s="81"/>
      <c r="IL82" s="81"/>
      <c r="IM82" s="81"/>
      <c r="IN82" s="81"/>
      <c r="IO82" s="81"/>
      <c r="IP82" s="81"/>
      <c r="IQ82" s="81"/>
      <c r="IR82" s="81"/>
      <c r="IS82" s="81"/>
    </row>
    <row r="83" spans="224:253" ht="15.75" hidden="1">
      <c r="HP83" s="80"/>
      <c r="HQ83" s="81"/>
      <c r="HR83" s="81"/>
      <c r="HS83" s="81"/>
      <c r="HT83" s="81"/>
      <c r="HU83" s="81"/>
      <c r="HV83" s="81"/>
      <c r="HW83" s="81"/>
      <c r="HX83" s="81"/>
      <c r="HY83" s="81"/>
      <c r="HZ83" s="89"/>
      <c r="IA83" s="121"/>
      <c r="IB83" s="122"/>
      <c r="IC83" s="86">
        <v>26</v>
      </c>
      <c r="ID83" s="86">
        <v>0.880715181267134</v>
      </c>
      <c r="IE83" s="86">
        <v>1.135440856783284</v>
      </c>
      <c r="IF83" s="95">
        <v>67.3437834092662</v>
      </c>
      <c r="IG83" s="86">
        <v>0.8852971340616149</v>
      </c>
      <c r="IH83" s="86">
        <v>1.1295642576093576</v>
      </c>
      <c r="II83" s="95">
        <v>75.8345488927809</v>
      </c>
      <c r="IJ83" s="81"/>
      <c r="IK83" s="81"/>
      <c r="IL83" s="81"/>
      <c r="IM83" s="81"/>
      <c r="IN83" s="81"/>
      <c r="IO83" s="81"/>
      <c r="IP83" s="81"/>
      <c r="IQ83" s="81"/>
      <c r="IR83" s="81"/>
      <c r="IS83" s="81"/>
    </row>
    <row r="84" spans="224:253" ht="15.75" hidden="1">
      <c r="HP84" s="80"/>
      <c r="HQ84" s="81"/>
      <c r="HR84" s="81"/>
      <c r="HS84" s="81"/>
      <c r="HT84" s="81"/>
      <c r="HU84" s="81"/>
      <c r="HV84" s="81"/>
      <c r="HW84" s="81"/>
      <c r="HX84" s="81"/>
      <c r="HY84" s="81"/>
      <c r="HZ84" s="89"/>
      <c r="IA84" s="121"/>
      <c r="IB84" s="122"/>
      <c r="IC84" s="86">
        <v>27</v>
      </c>
      <c r="ID84" s="86">
        <v>0.8850593597606664</v>
      </c>
      <c r="IE84" s="86">
        <v>1.1298677190086044</v>
      </c>
      <c r="IF84" s="95">
        <v>70.95229675063895</v>
      </c>
      <c r="IG84" s="86">
        <v>0.8899525206289537</v>
      </c>
      <c r="IH84" s="86">
        <v>1.1236554499483553</v>
      </c>
      <c r="II84" s="95">
        <v>79.99661212829258</v>
      </c>
      <c r="IJ84" s="81"/>
      <c r="IK84" s="81"/>
      <c r="IL84" s="81"/>
      <c r="IM84" s="81"/>
      <c r="IN84" s="81"/>
      <c r="IO84" s="81"/>
      <c r="IP84" s="81"/>
      <c r="IQ84" s="81"/>
      <c r="IR84" s="81"/>
      <c r="IS84" s="81"/>
    </row>
    <row r="85" spans="224:253" ht="15.75" hidden="1">
      <c r="HP85" s="80"/>
      <c r="HQ85" s="81"/>
      <c r="HR85" s="81"/>
      <c r="HS85" s="81"/>
      <c r="HT85" s="81"/>
      <c r="HU85" s="81"/>
      <c r="HV85" s="81"/>
      <c r="HW85" s="81"/>
      <c r="HX85" s="81"/>
      <c r="HY85" s="81"/>
      <c r="HZ85" s="80"/>
      <c r="IA85" s="121"/>
      <c r="IB85" s="122"/>
      <c r="IC85" s="86">
        <v>28</v>
      </c>
      <c r="ID85" s="86">
        <v>0.8894908683036241</v>
      </c>
      <c r="IE85" s="86">
        <v>1.1242386354197558</v>
      </c>
      <c r="IF85" s="95">
        <v>74.7085960478362</v>
      </c>
      <c r="IG85" s="86">
        <v>0.8947149789907731</v>
      </c>
      <c r="IH85" s="86">
        <v>1.1176743694712556</v>
      </c>
      <c r="II85" s="95">
        <v>84.34010024562214</v>
      </c>
      <c r="IJ85" s="81"/>
      <c r="IK85" s="81"/>
      <c r="IL85" s="81"/>
      <c r="IM85" s="81"/>
      <c r="IN85" s="81"/>
      <c r="IO85" s="81"/>
      <c r="IP85" s="81"/>
      <c r="IQ85" s="81"/>
      <c r="IR85" s="81"/>
      <c r="IS85" s="81"/>
    </row>
    <row r="86" spans="224:253" ht="15.75" customHeight="1" hidden="1">
      <c r="HP86" s="80"/>
      <c r="HQ86" s="81"/>
      <c r="HR86" s="81"/>
      <c r="HS86" s="81"/>
      <c r="HT86" s="81"/>
      <c r="HU86" s="81"/>
      <c r="HV86" s="81"/>
      <c r="HW86" s="81"/>
      <c r="HX86" s="81"/>
      <c r="HY86" s="81"/>
      <c r="HZ86" s="89"/>
      <c r="IA86" s="121"/>
      <c r="IB86" s="122"/>
      <c r="IC86" s="86">
        <v>29</v>
      </c>
      <c r="ID86" s="86">
        <v>0.8940144843961162</v>
      </c>
      <c r="IE86" s="86">
        <v>1.118550110153388</v>
      </c>
      <c r="IF86" s="95">
        <v>78.62036193904233</v>
      </c>
      <c r="IG86" s="86">
        <v>0.899590515932375</v>
      </c>
      <c r="IH86" s="86">
        <v>1.1116168771116446</v>
      </c>
      <c r="II86" s="95">
        <v>88.87471033235484</v>
      </c>
      <c r="IJ86" s="81"/>
      <c r="IK86" s="81"/>
      <c r="IL86" s="81"/>
      <c r="IM86" s="81"/>
      <c r="IN86" s="81"/>
      <c r="IO86" s="81"/>
      <c r="IP86" s="81"/>
      <c r="IQ86" s="81"/>
      <c r="IR86" s="81"/>
      <c r="IS86" s="81"/>
    </row>
    <row r="87" spans="224:253" ht="15.75" hidden="1">
      <c r="HP87" s="80"/>
      <c r="HQ87" s="81"/>
      <c r="HR87" s="81"/>
      <c r="HS87" s="81"/>
      <c r="HT87" s="81"/>
      <c r="HU87" s="81"/>
      <c r="HV87" s="81"/>
      <c r="HW87" s="81"/>
      <c r="HX87" s="81"/>
      <c r="HY87" s="81"/>
      <c r="HZ87" s="89"/>
      <c r="IA87" s="121"/>
      <c r="IB87" s="122"/>
      <c r="IC87" s="86">
        <v>30</v>
      </c>
      <c r="ID87" s="86">
        <v>0.8986352412446966</v>
      </c>
      <c r="IE87" s="86">
        <v>1.1127985573044112</v>
      </c>
      <c r="IF87" s="95">
        <v>82.69567002568722</v>
      </c>
      <c r="IG87" s="86">
        <v>0.9045854770332636</v>
      </c>
      <c r="IH87" s="86">
        <v>1.1054787252163985</v>
      </c>
      <c r="II87" s="95">
        <v>93.6106679231905</v>
      </c>
      <c r="IJ87" s="81"/>
      <c r="IK87" s="81"/>
      <c r="IL87" s="81"/>
      <c r="IM87" s="81"/>
      <c r="IN87" s="81"/>
      <c r="IO87" s="81"/>
      <c r="IP87" s="81"/>
      <c r="IQ87" s="81"/>
      <c r="IR87" s="81"/>
      <c r="IS87" s="81"/>
    </row>
    <row r="88" spans="224:253" ht="19.5" customHeight="1" hidden="1">
      <c r="HP88" s="80"/>
      <c r="HQ88" s="81"/>
      <c r="HR88" s="81"/>
      <c r="HS88" s="81"/>
      <c r="HT88" s="81"/>
      <c r="HU88" s="81"/>
      <c r="HV88" s="81"/>
      <c r="HW88" s="81"/>
      <c r="HX88" s="81"/>
      <c r="HY88" s="81"/>
      <c r="HZ88" s="89"/>
      <c r="IA88" s="121"/>
      <c r="IB88" s="122"/>
      <c r="IC88" s="86">
        <v>31</v>
      </c>
      <c r="ID88" s="86">
        <v>0.9033584432265769</v>
      </c>
      <c r="IE88" s="86">
        <v>1.1069802994570384</v>
      </c>
      <c r="IF88" s="95">
        <v>86.94301455231061</v>
      </c>
      <c r="IG88" s="86">
        <v>0.9097065688998381</v>
      </c>
      <c r="IH88" s="86">
        <v>1.0992555557880153</v>
      </c>
      <c r="II88" s="95">
        <v>98.5587615309085</v>
      </c>
      <c r="IJ88" s="81"/>
      <c r="IK88" s="81"/>
      <c r="IL88" s="81"/>
      <c r="IM88" s="81"/>
      <c r="IN88" s="81"/>
      <c r="IO88" s="81"/>
      <c r="IP88" s="81"/>
      <c r="IQ88" s="81"/>
      <c r="IR88" s="81"/>
      <c r="IS88" s="81"/>
    </row>
    <row r="89" spans="224:253" ht="15.75" hidden="1">
      <c r="HP89" s="80"/>
      <c r="HQ89" s="81"/>
      <c r="HR89" s="81"/>
      <c r="HS89" s="81"/>
      <c r="HT89" s="81"/>
      <c r="HU89" s="81"/>
      <c r="HV89" s="81"/>
      <c r="HW89" s="81"/>
      <c r="HX89" s="81"/>
      <c r="HY89" s="81"/>
      <c r="HZ89" s="89"/>
      <c r="IA89" s="121"/>
      <c r="IB89" s="122"/>
      <c r="IC89" s="86">
        <v>32</v>
      </c>
      <c r="ID89" s="86">
        <v>0.9081896825507899</v>
      </c>
      <c r="IE89" s="86">
        <v>1.1010915662368534</v>
      </c>
      <c r="IF89" s="95">
        <v>91.37133394408106</v>
      </c>
      <c r="IG89" s="86">
        <v>0.9149608832666835</v>
      </c>
      <c r="IH89" s="86">
        <v>1.0929428987496181</v>
      </c>
      <c r="II89" s="95">
        <v>103.73038011191618</v>
      </c>
      <c r="IJ89" s="81"/>
      <c r="IK89" s="81"/>
      <c r="IL89" s="81"/>
      <c r="IM89" s="81"/>
      <c r="IN89" s="81"/>
      <c r="IO89" s="81"/>
      <c r="IP89" s="81"/>
      <c r="IQ89" s="81"/>
      <c r="IR89" s="81"/>
      <c r="IS89" s="81"/>
    </row>
    <row r="90" spans="2:253" ht="15.75" hidden="1">
      <c r="B90" s="13"/>
      <c r="C90" s="13"/>
      <c r="D90" s="13"/>
      <c r="E90" s="13"/>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P90" s="80"/>
      <c r="HQ90" s="81"/>
      <c r="HR90" s="81"/>
      <c r="HS90" s="81"/>
      <c r="HT90" s="81"/>
      <c r="HU90" s="81"/>
      <c r="HV90" s="81"/>
      <c r="HW90" s="81"/>
      <c r="HX90" s="81"/>
      <c r="HY90" s="81"/>
      <c r="HZ90" s="89"/>
      <c r="IA90" s="121"/>
      <c r="IB90" s="122"/>
      <c r="IC90" s="86">
        <v>33</v>
      </c>
      <c r="ID90" s="86">
        <v>0.9131348572305538</v>
      </c>
      <c r="IE90" s="86">
        <v>1.0951284928853768</v>
      </c>
      <c r="IF90" s="95">
        <v>95.99003837996761</v>
      </c>
      <c r="IG90" s="86">
        <v>0.920355923157699</v>
      </c>
      <c r="IH90" s="86">
        <v>1.086536170234061</v>
      </c>
      <c r="II90" s="95">
        <v>109.13755376727751</v>
      </c>
      <c r="IJ90" s="81"/>
      <c r="IK90" s="81"/>
      <c r="IL90" s="81"/>
      <c r="IM90" s="81"/>
      <c r="IN90" s="81"/>
      <c r="IO90" s="81"/>
      <c r="IP90" s="81"/>
      <c r="IQ90" s="81"/>
      <c r="IR90" s="81"/>
      <c r="IS90" s="81"/>
    </row>
    <row r="91" spans="2:253" ht="15.75" hidden="1">
      <c r="B91" s="13"/>
      <c r="C91" s="13"/>
      <c r="D91" s="13"/>
      <c r="E91" s="13"/>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P91" s="80"/>
      <c r="HQ91" s="81"/>
      <c r="HR91" s="81"/>
      <c r="HS91" s="81"/>
      <c r="HT91" s="81"/>
      <c r="HU91" s="81"/>
      <c r="HV91" s="81"/>
      <c r="HW91" s="81"/>
      <c r="HX91" s="81"/>
      <c r="HY91" s="81"/>
      <c r="HZ91" s="89"/>
      <c r="IA91" s="121"/>
      <c r="IB91" s="122"/>
      <c r="IC91" s="86">
        <v>34</v>
      </c>
      <c r="ID91" s="86">
        <v>0.918200190493499</v>
      </c>
      <c r="IE91" s="86">
        <v>1.089087118858619</v>
      </c>
      <c r="IF91" s="95">
        <v>100.80903959883037</v>
      </c>
      <c r="IG91" s="86">
        <v>0.9258996313206467</v>
      </c>
      <c r="IH91" s="86">
        <v>1.0800306708985952</v>
      </c>
      <c r="II91" s="95">
        <v>114.79299801517756</v>
      </c>
      <c r="IJ91" s="81"/>
      <c r="IK91" s="81"/>
      <c r="IL91" s="81"/>
      <c r="IM91" s="81"/>
      <c r="IN91" s="81"/>
      <c r="IO91" s="81"/>
      <c r="IP91" s="81"/>
      <c r="IQ91" s="81"/>
      <c r="IR91" s="81"/>
      <c r="IS91" s="81"/>
    </row>
    <row r="92" spans="2:253" ht="15.75" hidden="1">
      <c r="B92" s="19"/>
      <c r="C92" s="19"/>
      <c r="D92" s="19"/>
      <c r="E92" s="19"/>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P92" s="80"/>
      <c r="HQ92" s="81"/>
      <c r="HR92" s="81"/>
      <c r="HS92" s="81"/>
      <c r="HT92" s="81"/>
      <c r="HU92" s="81"/>
      <c r="HV92" s="81"/>
      <c r="HW92" s="81"/>
      <c r="HX92" s="81"/>
      <c r="HY92" s="81"/>
      <c r="HZ92" s="89"/>
      <c r="IA92" s="121"/>
      <c r="IB92" s="122"/>
      <c r="IC92" s="86">
        <v>35</v>
      </c>
      <c r="ID92" s="86">
        <v>0.923392251770367</v>
      </c>
      <c r="IE92" s="86">
        <v>1.0829633864511614</v>
      </c>
      <c r="IF92" s="95">
        <v>105.83878315731725</v>
      </c>
      <c r="IG92" s="86">
        <v>0.9316004211740195</v>
      </c>
      <c r="IH92" s="86">
        <v>1.0734215842665487</v>
      </c>
      <c r="II92" s="95">
        <v>120.71016201047678</v>
      </c>
      <c r="IJ92" s="81"/>
      <c r="IK92" s="81"/>
      <c r="IL92" s="81"/>
      <c r="IM92" s="81"/>
      <c r="IN92" s="81"/>
      <c r="IO92" s="81"/>
      <c r="IP92" s="81"/>
      <c r="IQ92" s="81"/>
      <c r="IR92" s="81"/>
      <c r="IS92" s="81"/>
    </row>
    <row r="93" spans="2:253" ht="15.75" hidden="1">
      <c r="B93" s="19"/>
      <c r="C93" s="19"/>
      <c r="D93" s="19"/>
      <c r="E93" s="19"/>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P93" s="80"/>
      <c r="HQ93" s="81"/>
      <c r="HR93" s="81"/>
      <c r="HS93" s="81"/>
      <c r="HT93" s="81"/>
      <c r="HU93" s="81"/>
      <c r="HV93" s="81"/>
      <c r="HW93" s="81"/>
      <c r="HX93" s="81"/>
      <c r="HY93" s="81"/>
      <c r="HZ93" s="89"/>
      <c r="IA93" s="121"/>
      <c r="IB93" s="122"/>
      <c r="IC93" s="86">
        <v>36</v>
      </c>
      <c r="ID93" s="86">
        <v>0.9287179794184445</v>
      </c>
      <c r="IE93" s="86">
        <v>1.0767531394473397</v>
      </c>
      <c r="IF93" s="95">
        <v>111.0902833827453</v>
      </c>
      <c r="IG93" s="86">
        <v>0.9374672105338286</v>
      </c>
      <c r="IH93" s="86">
        <v>1.0667039750975</v>
      </c>
      <c r="II93" s="95">
        <v>126.90328113202727</v>
      </c>
      <c r="IJ93" s="81"/>
      <c r="IK93" s="81"/>
      <c r="IL93" s="81"/>
      <c r="IM93" s="81"/>
      <c r="IN93" s="81"/>
      <c r="IO93" s="81"/>
      <c r="IP93" s="81"/>
      <c r="IQ93" s="81"/>
      <c r="IR93" s="81"/>
      <c r="IS93" s="81"/>
    </row>
    <row r="94" spans="2:253" ht="15.75" hidden="1">
      <c r="B94" s="15"/>
      <c r="C94" s="15"/>
      <c r="D94" s="15"/>
      <c r="E94" s="15"/>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P94" s="80"/>
      <c r="HQ94" s="81"/>
      <c r="HR94" s="81"/>
      <c r="HS94" s="81"/>
      <c r="HT94" s="81"/>
      <c r="HU94" s="81"/>
      <c r="HV94" s="81"/>
      <c r="HW94" s="81"/>
      <c r="HX94" s="81"/>
      <c r="HY94" s="81"/>
      <c r="HZ94" s="89"/>
      <c r="IA94" s="121"/>
      <c r="IB94" s="122"/>
      <c r="IC94" s="122"/>
      <c r="ID94" s="86"/>
      <c r="IE94" s="86"/>
      <c r="IF94" s="95"/>
      <c r="IG94" s="86"/>
      <c r="IH94" s="86"/>
      <c r="II94" s="95"/>
      <c r="IJ94" s="81"/>
      <c r="IK94" s="81"/>
      <c r="IL94" s="81"/>
      <c r="IM94" s="81"/>
      <c r="IN94" s="81"/>
      <c r="IO94" s="81"/>
      <c r="IP94" s="81"/>
      <c r="IQ94" s="81"/>
      <c r="IR94" s="81"/>
      <c r="IS94" s="81"/>
    </row>
    <row r="95" spans="2:253" ht="20.25" customHeight="1" hidden="1">
      <c r="B95" s="13"/>
      <c r="C95" s="13"/>
      <c r="D95" s="13"/>
      <c r="E95" s="13"/>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P95" s="80"/>
      <c r="HQ95" s="81"/>
      <c r="HR95" s="81"/>
      <c r="HS95" s="81"/>
      <c r="HT95" s="81"/>
      <c r="HU95" s="81"/>
      <c r="HV95" s="81"/>
      <c r="HW95" s="81"/>
      <c r="HX95" s="81"/>
      <c r="HY95" s="81"/>
      <c r="HZ95" s="89"/>
      <c r="IA95" s="126"/>
      <c r="IB95" s="127"/>
      <c r="IC95" s="122"/>
      <c r="ID95" s="86"/>
      <c r="IE95" s="86"/>
      <c r="IF95" s="95"/>
      <c r="IG95" s="86"/>
      <c r="IH95" s="86"/>
      <c r="II95" s="95"/>
      <c r="IJ95" s="81"/>
      <c r="IK95" s="81"/>
      <c r="IL95" s="81"/>
      <c r="IM95" s="81"/>
      <c r="IN95" s="81"/>
      <c r="IO95" s="81"/>
      <c r="IP95" s="81"/>
      <c r="IQ95" s="81"/>
      <c r="IR95" s="81"/>
      <c r="IS95" s="81"/>
    </row>
    <row r="96" spans="1:253" ht="18" hidden="1">
      <c r="A96" s="5"/>
      <c r="B96" s="13"/>
      <c r="C96" s="13"/>
      <c r="D96" s="13"/>
      <c r="E96" s="13"/>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89"/>
      <c r="HQ96" s="126"/>
      <c r="HR96" s="127"/>
      <c r="HS96" s="122"/>
      <c r="HT96" s="86"/>
      <c r="HU96" s="86"/>
      <c r="HV96" s="95"/>
      <c r="HW96" s="86"/>
      <c r="HX96" s="86"/>
      <c r="HY96" s="95"/>
      <c r="HZ96" s="81"/>
      <c r="IA96" s="81"/>
      <c r="IB96" s="81"/>
      <c r="IC96" s="81"/>
      <c r="ID96" s="81"/>
      <c r="IE96" s="81"/>
      <c r="IF96" s="81"/>
      <c r="IG96" s="81"/>
      <c r="IH96" s="81"/>
      <c r="II96" s="81"/>
      <c r="IJ96" s="81"/>
      <c r="IK96" s="81"/>
      <c r="IL96" s="81"/>
      <c r="IM96" s="81"/>
      <c r="IN96" s="81"/>
      <c r="IO96" s="81"/>
      <c r="IP96" s="81"/>
      <c r="IQ96" s="81"/>
      <c r="IR96" s="81"/>
      <c r="IS96" s="81"/>
    </row>
    <row r="97" spans="1:253" ht="18" hidden="1">
      <c r="A97" s="5"/>
      <c r="B97" s="13"/>
      <c r="C97" s="13"/>
      <c r="D97" s="13"/>
      <c r="E97" s="13"/>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89"/>
      <c r="HQ97" s="126"/>
      <c r="HR97" s="127"/>
      <c r="HS97" s="127"/>
      <c r="HT97" s="86"/>
      <c r="HU97" s="86"/>
      <c r="HV97" s="95"/>
      <c r="HW97" s="86"/>
      <c r="HX97" s="86"/>
      <c r="HY97" s="95"/>
      <c r="HZ97" s="81"/>
      <c r="IA97" s="81"/>
      <c r="IB97" s="81"/>
      <c r="IC97" s="81"/>
      <c r="ID97" s="81"/>
      <c r="IE97" s="81"/>
      <c r="IF97" s="81"/>
      <c r="IG97" s="81"/>
      <c r="IH97" s="81"/>
      <c r="II97" s="81"/>
      <c r="IJ97" s="81"/>
      <c r="IK97" s="81"/>
      <c r="IL97" s="81"/>
      <c r="IM97" s="81"/>
      <c r="IN97" s="81"/>
      <c r="IO97" s="81"/>
      <c r="IP97" s="81"/>
      <c r="IQ97" s="81"/>
      <c r="IR97" s="81"/>
      <c r="IS97" s="81"/>
    </row>
    <row r="98" spans="1:253" ht="18" hidden="1">
      <c r="A98" s="5"/>
      <c r="B98" s="13"/>
      <c r="C98" s="13"/>
      <c r="D98" s="13"/>
      <c r="E98" s="13"/>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89"/>
      <c r="HQ98" s="126"/>
      <c r="HR98" s="127"/>
      <c r="HS98" s="127"/>
      <c r="HT98" s="86"/>
      <c r="HU98" s="86"/>
      <c r="HV98" s="95"/>
      <c r="HW98" s="86"/>
      <c r="HX98" s="86"/>
      <c r="HY98" s="95"/>
      <c r="HZ98" s="81"/>
      <c r="IA98" s="81"/>
      <c r="IB98" s="81"/>
      <c r="IC98" s="81"/>
      <c r="ID98" s="81"/>
      <c r="IE98" s="81"/>
      <c r="IF98" s="81"/>
      <c r="IG98" s="81"/>
      <c r="IH98" s="81"/>
      <c r="II98" s="81"/>
      <c r="IJ98" s="81"/>
      <c r="IK98" s="81"/>
      <c r="IL98" s="81"/>
      <c r="IM98" s="81"/>
      <c r="IN98" s="81"/>
      <c r="IO98" s="81"/>
      <c r="IP98" s="81"/>
      <c r="IQ98" s="81"/>
      <c r="IR98" s="81"/>
      <c r="IS98" s="81"/>
    </row>
    <row r="99" spans="1:253" ht="18" hidden="1">
      <c r="A99" s="5"/>
      <c r="B99" s="13"/>
      <c r="C99" s="13"/>
      <c r="D99" s="13"/>
      <c r="E99" s="13"/>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24"/>
      <c r="HP99" s="128"/>
      <c r="HQ99" s="129"/>
      <c r="HR99" s="130"/>
      <c r="HS99" s="127"/>
      <c r="HT99" s="86"/>
      <c r="HU99" s="86"/>
      <c r="HV99" s="95"/>
      <c r="HW99" s="86"/>
      <c r="HX99" s="86"/>
      <c r="HY99" s="95"/>
      <c r="HZ99" s="81"/>
      <c r="IA99" s="81"/>
      <c r="IB99" s="81"/>
      <c r="IC99" s="81"/>
      <c r="ID99" s="81"/>
      <c r="IE99" s="81"/>
      <c r="IF99" s="81"/>
      <c r="IG99" s="81"/>
      <c r="IH99" s="81"/>
      <c r="II99" s="81"/>
      <c r="IJ99" s="81"/>
      <c r="IK99" s="81"/>
      <c r="IL99" s="81"/>
      <c r="IM99" s="81"/>
      <c r="IN99" s="81"/>
      <c r="IO99" s="81"/>
      <c r="IP99" s="81"/>
      <c r="IQ99" s="81"/>
      <c r="IR99" s="81"/>
      <c r="IS99" s="81"/>
    </row>
    <row r="100" spans="2:253" ht="18" hidden="1">
      <c r="B100" s="23"/>
      <c r="C100" s="23"/>
      <c r="D100" s="23"/>
      <c r="E100" s="23"/>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128"/>
      <c r="HQ100" s="126"/>
      <c r="HR100" s="127"/>
      <c r="HS100" s="127"/>
      <c r="HT100" s="86"/>
      <c r="HU100" s="86"/>
      <c r="HV100" s="95"/>
      <c r="HW100" s="86"/>
      <c r="HX100" s="86"/>
      <c r="HY100" s="95"/>
      <c r="HZ100" s="81"/>
      <c r="IA100" s="81"/>
      <c r="IB100" s="81"/>
      <c r="IC100" s="81"/>
      <c r="ID100" s="81"/>
      <c r="IE100" s="81"/>
      <c r="IF100" s="81"/>
      <c r="IG100" s="81"/>
      <c r="IH100" s="81"/>
      <c r="II100" s="81"/>
      <c r="IJ100" s="81"/>
      <c r="IK100" s="81"/>
      <c r="IL100" s="81"/>
      <c r="IM100" s="81"/>
      <c r="IN100" s="81"/>
      <c r="IO100" s="81"/>
      <c r="IP100" s="81"/>
      <c r="IQ100" s="81"/>
      <c r="IR100" s="81"/>
      <c r="IS100" s="81"/>
    </row>
    <row r="101" spans="2:253" ht="18" hidden="1">
      <c r="B101" s="23"/>
      <c r="C101" s="23"/>
      <c r="D101" s="23"/>
      <c r="E101" s="23"/>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128"/>
      <c r="HQ101" s="129"/>
      <c r="HR101" s="130"/>
      <c r="HS101" s="130"/>
      <c r="HT101" s="86"/>
      <c r="HU101" s="86"/>
      <c r="HV101" s="95"/>
      <c r="HW101" s="86"/>
      <c r="HX101" s="86"/>
      <c r="HY101" s="95"/>
      <c r="HZ101" s="81"/>
      <c r="IA101" s="81"/>
      <c r="IB101" s="81"/>
      <c r="IC101" s="81"/>
      <c r="ID101" s="81"/>
      <c r="IE101" s="81"/>
      <c r="IF101" s="81"/>
      <c r="IG101" s="81"/>
      <c r="IH101" s="81"/>
      <c r="II101" s="81"/>
      <c r="IJ101" s="81"/>
      <c r="IK101" s="81"/>
      <c r="IL101" s="81"/>
      <c r="IM101" s="81"/>
      <c r="IN101" s="81"/>
      <c r="IO101" s="81"/>
      <c r="IP101" s="81"/>
      <c r="IQ101" s="81"/>
      <c r="IR101" s="81"/>
      <c r="IS101" s="81"/>
    </row>
    <row r="102" spans="2:253" ht="18" hidden="1">
      <c r="B102" s="23"/>
      <c r="C102" s="23"/>
      <c r="D102" s="23"/>
      <c r="E102" s="23"/>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128"/>
      <c r="HQ102" s="129"/>
      <c r="HR102" s="130"/>
      <c r="HS102" s="127"/>
      <c r="HT102" s="86"/>
      <c r="HU102" s="86"/>
      <c r="HV102" s="95"/>
      <c r="HW102" s="86"/>
      <c r="HX102" s="86"/>
      <c r="HY102" s="95"/>
      <c r="HZ102" s="81"/>
      <c r="IA102" s="81"/>
      <c r="IB102" s="81"/>
      <c r="IC102" s="81"/>
      <c r="ID102" s="81"/>
      <c r="IE102" s="81"/>
      <c r="IF102" s="81"/>
      <c r="IG102" s="81"/>
      <c r="IH102" s="81"/>
      <c r="II102" s="81"/>
      <c r="IJ102" s="81"/>
      <c r="IK102" s="81"/>
      <c r="IL102" s="81"/>
      <c r="IM102" s="81"/>
      <c r="IN102" s="81"/>
      <c r="IO102" s="81"/>
      <c r="IP102" s="81"/>
      <c r="IQ102" s="81"/>
      <c r="IR102" s="81"/>
      <c r="IS102" s="81"/>
    </row>
    <row r="103" spans="2:253" ht="18" hidden="1">
      <c r="B103" s="23"/>
      <c r="C103" s="23"/>
      <c r="D103" s="23"/>
      <c r="E103" s="23"/>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131"/>
      <c r="HQ103" s="81"/>
      <c r="HR103" s="81"/>
      <c r="HS103" s="130"/>
      <c r="HT103" s="86"/>
      <c r="HU103" s="86"/>
      <c r="HV103" s="95"/>
      <c r="HW103" s="86"/>
      <c r="HX103" s="86"/>
      <c r="HY103" s="95"/>
      <c r="HZ103" s="81"/>
      <c r="IA103" s="81"/>
      <c r="IB103" s="81"/>
      <c r="IC103" s="81"/>
      <c r="ID103" s="81"/>
      <c r="IE103" s="81"/>
      <c r="IF103" s="81"/>
      <c r="IG103" s="81"/>
      <c r="IH103" s="81"/>
      <c r="II103" s="81"/>
      <c r="IJ103" s="81"/>
      <c r="IK103" s="81"/>
      <c r="IL103" s="81"/>
      <c r="IM103" s="81"/>
      <c r="IN103" s="81"/>
      <c r="IO103" s="81"/>
      <c r="IP103" s="81"/>
      <c r="IQ103" s="81"/>
      <c r="IR103" s="81"/>
      <c r="IS103" s="81"/>
    </row>
    <row r="104" spans="2:253" ht="18" hidden="1">
      <c r="B104" s="23"/>
      <c r="C104" s="23"/>
      <c r="D104" s="23"/>
      <c r="E104" s="23"/>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128"/>
      <c r="HQ104" s="121"/>
      <c r="HR104" s="122"/>
      <c r="HS104" s="130"/>
      <c r="HT104" s="86"/>
      <c r="HU104" s="86"/>
      <c r="HV104" s="95"/>
      <c r="HW104" s="86"/>
      <c r="HX104" s="86"/>
      <c r="HY104" s="95"/>
      <c r="HZ104" s="81"/>
      <c r="IA104" s="81"/>
      <c r="IB104" s="81"/>
      <c r="IC104" s="81"/>
      <c r="ID104" s="81"/>
      <c r="IE104" s="81"/>
      <c r="IF104" s="81"/>
      <c r="IG104" s="81"/>
      <c r="IH104" s="81"/>
      <c r="II104" s="81"/>
      <c r="IJ104" s="81"/>
      <c r="IK104" s="81"/>
      <c r="IL104" s="81"/>
      <c r="IM104" s="81"/>
      <c r="IN104" s="81"/>
      <c r="IO104" s="81"/>
      <c r="IP104" s="81"/>
      <c r="IQ104" s="81"/>
      <c r="IR104" s="81"/>
      <c r="IS104" s="81"/>
    </row>
    <row r="105" spans="2:253" ht="18" customHeight="1" hidden="1">
      <c r="B105" s="23"/>
      <c r="C105" s="23"/>
      <c r="D105" s="23"/>
      <c r="E105" s="23"/>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131"/>
      <c r="HQ105" s="126"/>
      <c r="HR105" s="127"/>
      <c r="HS105" s="81"/>
      <c r="HT105" s="86"/>
      <c r="HU105" s="86"/>
      <c r="HV105" s="95"/>
      <c r="HW105" s="86"/>
      <c r="HX105" s="86"/>
      <c r="HY105" s="95"/>
      <c r="HZ105" s="81"/>
      <c r="IA105" s="81"/>
      <c r="IB105" s="81"/>
      <c r="IC105" s="81"/>
      <c r="ID105" s="81"/>
      <c r="IE105" s="81"/>
      <c r="IF105" s="81"/>
      <c r="IG105" s="81"/>
      <c r="IH105" s="81"/>
      <c r="II105" s="81"/>
      <c r="IJ105" s="81"/>
      <c r="IK105" s="81"/>
      <c r="IL105" s="81"/>
      <c r="IM105" s="81"/>
      <c r="IN105" s="81"/>
      <c r="IO105" s="81"/>
      <c r="IP105" s="81"/>
      <c r="IQ105" s="81"/>
      <c r="IR105" s="81"/>
      <c r="IS105" s="81"/>
    </row>
    <row r="106" spans="2:233" ht="30.75" customHeight="1" hidden="1">
      <c r="B106" s="23"/>
      <c r="C106" s="23"/>
      <c r="D106" s="23"/>
      <c r="E106" s="23"/>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S106" s="11"/>
      <c r="HT106" s="38"/>
      <c r="HU106" s="38"/>
      <c r="HV106" s="39"/>
      <c r="HW106" s="38"/>
      <c r="HX106" s="38"/>
      <c r="HY106" s="39"/>
    </row>
    <row r="107" spans="2:233" ht="18" customHeight="1" hidden="1">
      <c r="B107" s="23"/>
      <c r="C107" s="23"/>
      <c r="D107" s="23"/>
      <c r="E107" s="23"/>
      <c r="HQ107" s="21"/>
      <c r="HR107" s="22"/>
      <c r="HS107" s="22"/>
      <c r="HT107" s="38"/>
      <c r="HU107" s="38"/>
      <c r="HV107" s="39"/>
      <c r="HW107" s="38"/>
      <c r="HX107" s="38"/>
      <c r="HY107" s="39"/>
    </row>
    <row r="108" spans="2:233" ht="18" customHeight="1" hidden="1">
      <c r="B108" s="13"/>
      <c r="C108" s="13"/>
      <c r="D108" s="13"/>
      <c r="E108" s="13"/>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21"/>
      <c r="HR108" s="22"/>
      <c r="HT108" s="38"/>
      <c r="HU108" s="38"/>
      <c r="HV108" s="39"/>
      <c r="HW108" s="38"/>
      <c r="HX108" s="38"/>
      <c r="HY108" s="39"/>
    </row>
    <row r="109" spans="2:233" ht="18" customHeight="1" hidden="1">
      <c r="B109" s="23"/>
      <c r="C109" s="23"/>
      <c r="D109" s="23"/>
      <c r="E109" s="23"/>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5"/>
      <c r="HR109" s="26"/>
      <c r="HS109" s="22"/>
      <c r="HT109" s="38"/>
      <c r="HU109" s="38"/>
      <c r="HV109" s="39"/>
      <c r="HW109" s="38"/>
      <c r="HX109" s="38"/>
      <c r="HY109" s="39"/>
    </row>
    <row r="110" spans="2:233" ht="18" customHeight="1" hidden="1">
      <c r="B110" s="20"/>
      <c r="C110" s="20"/>
      <c r="D110" s="20"/>
      <c r="E110" s="20"/>
      <c r="HQ110" s="21"/>
      <c r="HR110" s="22"/>
      <c r="HS110" s="22"/>
      <c r="HT110" s="38"/>
      <c r="HU110" s="38"/>
      <c r="HV110" s="39"/>
      <c r="HW110" s="38"/>
      <c r="HX110" s="38"/>
      <c r="HY110" s="39"/>
    </row>
    <row r="111" spans="2:233" ht="18" customHeight="1" hidden="1">
      <c r="B111" s="23"/>
      <c r="C111" s="23"/>
      <c r="D111" s="23"/>
      <c r="E111" s="23"/>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5"/>
      <c r="HR111" s="26"/>
      <c r="HS111" s="26"/>
      <c r="HT111" s="38"/>
      <c r="HU111" s="38"/>
      <c r="HV111" s="39"/>
      <c r="HW111" s="38"/>
      <c r="HX111" s="38"/>
      <c r="HY111" s="39"/>
    </row>
    <row r="112" spans="2:233" ht="18" customHeight="1" hidden="1">
      <c r="B112" s="23"/>
      <c r="C112" s="23"/>
      <c r="D112" s="23"/>
      <c r="E112" s="23"/>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S112" s="22"/>
      <c r="HT112" s="38"/>
      <c r="HU112" s="38"/>
      <c r="HV112" s="39"/>
      <c r="HW112" s="38"/>
      <c r="HX112" s="38"/>
      <c r="HY112" s="39"/>
    </row>
    <row r="113" spans="2:233" ht="18" customHeight="1" hidden="1">
      <c r="B113" s="23"/>
      <c r="C113" s="23"/>
      <c r="D113" s="23"/>
      <c r="E113" s="23"/>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S113" s="26"/>
      <c r="HT113" s="38"/>
      <c r="HU113" s="38"/>
      <c r="HV113" s="39"/>
      <c r="HW113" s="38"/>
      <c r="HX113" s="38"/>
      <c r="HY113" s="39"/>
    </row>
    <row r="114" spans="2:233" ht="18" hidden="1">
      <c r="B114" s="23"/>
      <c r="C114" s="23"/>
      <c r="D114" s="23"/>
      <c r="E114" s="23"/>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T114" s="38"/>
      <c r="HU114" s="38"/>
      <c r="HV114" s="39"/>
      <c r="HW114" s="38"/>
      <c r="HX114" s="38"/>
      <c r="HY114" s="39"/>
    </row>
    <row r="115" spans="1:233" ht="18" hidden="1">
      <c r="A115" s="5"/>
      <c r="B115" s="23"/>
      <c r="C115" s="23"/>
      <c r="D115" s="23"/>
      <c r="E115" s="23"/>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18"/>
      <c r="HR115" s="7"/>
      <c r="HT115" s="38"/>
      <c r="HU115" s="38"/>
      <c r="HV115" s="39"/>
      <c r="HW115" s="38"/>
      <c r="HX115" s="38"/>
      <c r="HY115" s="39"/>
    </row>
    <row r="116" spans="2:233" ht="18" hidden="1">
      <c r="B116" s="20"/>
      <c r="C116" s="20"/>
      <c r="D116" s="20"/>
      <c r="E116" s="20"/>
      <c r="HQ116" s="5"/>
      <c r="HR116" s="3"/>
      <c r="HT116" s="38"/>
      <c r="HU116" s="38"/>
      <c r="HV116" s="39"/>
      <c r="HW116" s="38"/>
      <c r="HX116" s="38"/>
      <c r="HY116" s="39"/>
    </row>
    <row r="117" spans="2:233" ht="18" hidden="1">
      <c r="B117" s="20"/>
      <c r="C117" s="20"/>
      <c r="D117" s="20"/>
      <c r="E117" s="20"/>
      <c r="HQ117" s="28"/>
      <c r="HR117" s="10"/>
      <c r="HS117" s="7"/>
      <c r="HT117" s="38"/>
      <c r="HU117" s="38"/>
      <c r="HV117" s="39"/>
      <c r="HW117" s="38"/>
      <c r="HX117" s="38"/>
      <c r="HY117" s="39"/>
    </row>
    <row r="118" spans="1:233" ht="18" hidden="1">
      <c r="A118" s="8"/>
      <c r="B118" s="20"/>
      <c r="C118" s="20"/>
      <c r="D118" s="20"/>
      <c r="E118" s="20"/>
      <c r="HQ118" s="28"/>
      <c r="HR118" s="10"/>
      <c r="HS118" s="3"/>
      <c r="HT118" s="38"/>
      <c r="HU118" s="38"/>
      <c r="HV118" s="39"/>
      <c r="HW118" s="38"/>
      <c r="HX118" s="38"/>
      <c r="HY118" s="39"/>
    </row>
    <row r="119" spans="1:233" ht="15.75" hidden="1">
      <c r="A119" s="8"/>
      <c r="B119" s="29"/>
      <c r="C119" s="29"/>
      <c r="D119" s="29"/>
      <c r="E119" s="2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S119" s="10"/>
      <c r="HT119" s="38"/>
      <c r="HU119" s="38"/>
      <c r="HV119" s="39"/>
      <c r="HW119" s="38"/>
      <c r="HX119" s="38"/>
      <c r="HY119" s="39"/>
    </row>
    <row r="120" spans="2:233" ht="15.75" hidden="1">
      <c r="B120" s="29"/>
      <c r="C120" s="29"/>
      <c r="D120" s="29"/>
      <c r="E120" s="29"/>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S120" s="10"/>
      <c r="HT120" s="38"/>
      <c r="HU120" s="38"/>
      <c r="HV120" s="39"/>
      <c r="HW120" s="38"/>
      <c r="HX120" s="38"/>
      <c r="HY120" s="39"/>
    </row>
    <row r="121" spans="1:233" ht="15.75" hidden="1">
      <c r="A121" s="8"/>
      <c r="B121" s="28"/>
      <c r="C121" s="28"/>
      <c r="D121" s="28"/>
      <c r="E121" s="28"/>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8"/>
      <c r="HR121" s="6"/>
      <c r="HT121" s="38"/>
      <c r="HU121" s="38"/>
      <c r="HV121" s="39"/>
      <c r="HW121" s="38"/>
      <c r="HX121" s="38"/>
      <c r="HY121" s="39"/>
    </row>
    <row r="122" spans="1:233" ht="15.75" hidden="1">
      <c r="A122" s="5"/>
      <c r="B122" s="28"/>
      <c r="C122" s="28"/>
      <c r="D122" s="28"/>
      <c r="E122" s="28"/>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30"/>
      <c r="HR122" s="31"/>
      <c r="HT122" s="38"/>
      <c r="HU122" s="38"/>
      <c r="HV122" s="39"/>
      <c r="HW122" s="38"/>
      <c r="HX122" s="38"/>
      <c r="HY122" s="39"/>
    </row>
    <row r="123" spans="1:233" ht="15.75" hidden="1">
      <c r="A123" s="5"/>
      <c r="B123" s="29"/>
      <c r="C123" s="29"/>
      <c r="D123" s="29"/>
      <c r="E123" s="29"/>
      <c r="HQ123" s="30"/>
      <c r="HR123" s="31"/>
      <c r="HS123" s="6"/>
      <c r="HT123" s="38"/>
      <c r="HU123" s="38"/>
      <c r="HV123" s="39"/>
      <c r="HW123" s="38"/>
      <c r="HX123" s="38"/>
      <c r="HY123" s="39"/>
    </row>
    <row r="124" spans="1:233" ht="15.75" hidden="1">
      <c r="A124" s="5"/>
      <c r="B124" s="8"/>
      <c r="C124" s="8"/>
      <c r="D124" s="8"/>
      <c r="E124" s="8"/>
      <c r="HS124" s="31"/>
      <c r="HT124" s="38"/>
      <c r="HU124" s="38"/>
      <c r="HV124" s="39"/>
      <c r="HW124" s="38"/>
      <c r="HX124" s="38"/>
      <c r="HY124" s="39"/>
    </row>
    <row r="125" spans="1:233" ht="15.75" hidden="1">
      <c r="A125" s="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30"/>
      <c r="HR125" s="31"/>
      <c r="HS125" s="31"/>
      <c r="HT125" s="38"/>
      <c r="HU125" s="38"/>
      <c r="HV125" s="39"/>
      <c r="HW125" s="38"/>
      <c r="HX125" s="38"/>
      <c r="HY125" s="39"/>
    </row>
    <row r="126" spans="2:233" ht="15" hidden="1">
      <c r="B126" s="8"/>
      <c r="C126" s="8"/>
      <c r="D126" s="8"/>
      <c r="E126" s="8"/>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T126" s="38"/>
      <c r="HU126" s="38"/>
      <c r="HV126" s="39"/>
      <c r="HW126" s="38"/>
      <c r="HX126" s="38"/>
      <c r="HY126" s="39"/>
    </row>
    <row r="127" spans="2:233" ht="15.75" hidden="1">
      <c r="B127" s="8"/>
      <c r="C127" s="8"/>
      <c r="D127" s="8"/>
      <c r="E127" s="8"/>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S127" s="31"/>
      <c r="HT127" s="38"/>
      <c r="HU127" s="38"/>
      <c r="HV127" s="39"/>
      <c r="HW127" s="38"/>
      <c r="HX127" s="38"/>
      <c r="HY127" s="39"/>
    </row>
    <row r="128" spans="228:233" ht="12.75" hidden="1">
      <c r="HT128" s="38"/>
      <c r="HU128" s="38"/>
      <c r="HV128" s="39"/>
      <c r="HW128" s="38"/>
      <c r="HX128" s="38"/>
      <c r="HY128" s="39"/>
    </row>
    <row r="129" spans="2:233" ht="15" hidden="1">
      <c r="B129" s="8"/>
      <c r="C129" s="8"/>
      <c r="D129" s="8"/>
      <c r="E129" s="8"/>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T129" s="38"/>
      <c r="HU129" s="38"/>
      <c r="HV129" s="39"/>
      <c r="HW129" s="38"/>
      <c r="HX129" s="38"/>
      <c r="HY129" s="39"/>
    </row>
    <row r="130" spans="228:233" ht="12.75" hidden="1">
      <c r="HT130"/>
      <c r="HU130"/>
      <c r="HV130" s="33"/>
      <c r="HW130"/>
      <c r="HX130"/>
      <c r="HY130" s="33"/>
    </row>
    <row r="131" spans="228:233" ht="12.75" hidden="1">
      <c r="HT131"/>
      <c r="HU131"/>
      <c r="HV131" s="33"/>
      <c r="HW131"/>
      <c r="HX131"/>
      <c r="HY131" s="33"/>
    </row>
    <row r="132" spans="228:233" ht="12.75" hidden="1">
      <c r="HT132"/>
      <c r="HU132"/>
      <c r="HV132" s="33"/>
      <c r="HW132"/>
      <c r="HX132"/>
      <c r="HY132" s="33"/>
    </row>
    <row r="133" spans="228:233" ht="12.75" hidden="1">
      <c r="HT133"/>
      <c r="HU133"/>
      <c r="HV133" s="33"/>
      <c r="HW133"/>
      <c r="HX133"/>
      <c r="HY133" s="33"/>
    </row>
    <row r="134" spans="228:233" ht="12.75" hidden="1">
      <c r="HT134"/>
      <c r="HU134"/>
      <c r="HV134" s="33"/>
      <c r="HW134"/>
      <c r="HX134"/>
      <c r="HY134" s="33"/>
    </row>
    <row r="135" spans="228:233" ht="12.75" hidden="1">
      <c r="HT135"/>
      <c r="HU135"/>
      <c r="HV135" s="33"/>
      <c r="HW135"/>
      <c r="HX135"/>
      <c r="HY135" s="33"/>
    </row>
    <row r="136" spans="228:233" ht="12.75" hidden="1">
      <c r="HT136"/>
      <c r="HU136"/>
      <c r="HV136" s="33"/>
      <c r="HW136"/>
      <c r="HX136"/>
      <c r="HY136" s="33"/>
    </row>
    <row r="137" spans="228:233" ht="12.75" hidden="1">
      <c r="HT137"/>
      <c r="HU137"/>
      <c r="HV137" s="33"/>
      <c r="HW137"/>
      <c r="HX137"/>
      <c r="HY137" s="33"/>
    </row>
    <row r="138" spans="228:233" ht="12.75" hidden="1">
      <c r="HT138"/>
      <c r="HU138"/>
      <c r="HV138" s="33"/>
      <c r="HW138"/>
      <c r="HX138"/>
      <c r="HY138" s="33"/>
    </row>
    <row r="139" spans="228:233" ht="12.75" hidden="1">
      <c r="HT139"/>
      <c r="HU139"/>
      <c r="HV139" s="33"/>
      <c r="HW139"/>
      <c r="HX139"/>
      <c r="HY139" s="33"/>
    </row>
    <row r="140" spans="228:233" ht="12.75" hidden="1">
      <c r="HT140"/>
      <c r="HU140"/>
      <c r="HV140" s="33"/>
      <c r="HW140"/>
      <c r="HX140"/>
      <c r="HY140" s="33"/>
    </row>
    <row r="141" spans="228:233" ht="12.75" hidden="1">
      <c r="HT141"/>
      <c r="HU141"/>
      <c r="HV141" s="33"/>
      <c r="HW141"/>
      <c r="HX141"/>
      <c r="HY141" s="33"/>
    </row>
    <row r="142" spans="228:233" ht="12.75" hidden="1">
      <c r="HT142"/>
      <c r="HU142"/>
      <c r="HV142" s="33"/>
      <c r="HW142"/>
      <c r="HX142"/>
      <c r="HY142" s="33"/>
    </row>
    <row r="143" spans="228:233" ht="12.75" hidden="1">
      <c r="HT143"/>
      <c r="HU143"/>
      <c r="HV143" s="33"/>
      <c r="HW143"/>
      <c r="HX143"/>
      <c r="HY143" s="33"/>
    </row>
    <row r="144" spans="228:233" ht="12.75" hidden="1">
      <c r="HT144"/>
      <c r="HU144"/>
      <c r="HV144" s="33"/>
      <c r="HW144"/>
      <c r="HX144"/>
      <c r="HY144" s="33"/>
    </row>
    <row r="145" spans="228:233" ht="12.75" hidden="1">
      <c r="HT145"/>
      <c r="HU145"/>
      <c r="HV145" s="33"/>
      <c r="HW145"/>
      <c r="HX145"/>
      <c r="HY145" s="33"/>
    </row>
    <row r="146" spans="228:233" ht="12.75" hidden="1">
      <c r="HT146"/>
      <c r="HU146"/>
      <c r="HV146" s="33"/>
      <c r="HW146"/>
      <c r="HX146"/>
      <c r="HY146" s="33"/>
    </row>
    <row r="147" spans="228:233" ht="12.75" hidden="1">
      <c r="HT147"/>
      <c r="HU147"/>
      <c r="HV147" s="33"/>
      <c r="HW147"/>
      <c r="HX147"/>
      <c r="HY147" s="33"/>
    </row>
    <row r="148" spans="228:233" ht="12.75" hidden="1">
      <c r="HT148"/>
      <c r="HU148"/>
      <c r="HV148" s="33"/>
      <c r="HW148"/>
      <c r="HX148"/>
      <c r="HY148" s="33"/>
    </row>
    <row r="149" spans="228:233" ht="12.75" hidden="1">
      <c r="HT149"/>
      <c r="HU149"/>
      <c r="HV149" s="33"/>
      <c r="HW149"/>
      <c r="HX149"/>
      <c r="HY149" s="33"/>
    </row>
    <row r="150" spans="228:233" ht="12.75" hidden="1">
      <c r="HT150"/>
      <c r="HU150"/>
      <c r="HV150" s="33"/>
      <c r="HW150"/>
      <c r="HX150"/>
      <c r="HY150" s="33"/>
    </row>
    <row r="151" spans="228:233" ht="12.75" hidden="1">
      <c r="HT151"/>
      <c r="HU151"/>
      <c r="HV151" s="33"/>
      <c r="HW151"/>
      <c r="HX151"/>
      <c r="HY151" s="33"/>
    </row>
    <row r="152" spans="228:233" ht="12.75" hidden="1">
      <c r="HT152"/>
      <c r="HU152"/>
      <c r="HV152" s="33"/>
      <c r="HW152"/>
      <c r="HX152"/>
      <c r="HY152" s="33"/>
    </row>
    <row r="153" spans="228:233" ht="12.75" hidden="1">
      <c r="HT153"/>
      <c r="HU153"/>
      <c r="HV153" s="33"/>
      <c r="HW153"/>
      <c r="HX153"/>
      <c r="HY153" s="33"/>
    </row>
    <row r="154" spans="228:233" ht="12.75" hidden="1">
      <c r="HT154"/>
      <c r="HU154"/>
      <c r="HV154" s="33"/>
      <c r="HW154"/>
      <c r="HX154"/>
      <c r="HY154" s="33"/>
    </row>
    <row r="155" spans="228:233" ht="12.75" hidden="1">
      <c r="HT155"/>
      <c r="HU155"/>
      <c r="HV155" s="33"/>
      <c r="HW155"/>
      <c r="HX155"/>
      <c r="HY155" s="33"/>
    </row>
    <row r="156" spans="228:233" ht="12.75" hidden="1">
      <c r="HT156"/>
      <c r="HU156"/>
      <c r="HV156" s="33"/>
      <c r="HW156"/>
      <c r="HX156"/>
      <c r="HY156" s="33"/>
    </row>
    <row r="157" spans="228:233" ht="12.75" hidden="1">
      <c r="HT157"/>
      <c r="HU157"/>
      <c r="HV157" s="33"/>
      <c r="HW157"/>
      <c r="HX157"/>
      <c r="HY157" s="33"/>
    </row>
    <row r="158" spans="228:233" ht="12.75" hidden="1">
      <c r="HT158"/>
      <c r="HU158"/>
      <c r="HV158" s="33"/>
      <c r="HW158"/>
      <c r="HX158"/>
      <c r="HY158" s="33"/>
    </row>
    <row r="159" spans="228:233" ht="12.75" hidden="1">
      <c r="HT159"/>
      <c r="HU159"/>
      <c r="HV159" s="33"/>
      <c r="HW159"/>
      <c r="HX159"/>
      <c r="HY159" s="33"/>
    </row>
    <row r="160" spans="228:233" ht="12.75" hidden="1">
      <c r="HT160"/>
      <c r="HU160"/>
      <c r="HV160" s="33"/>
      <c r="HW160"/>
      <c r="HX160"/>
      <c r="HY160" s="33"/>
    </row>
    <row r="161" spans="228:233" ht="12.75" hidden="1">
      <c r="HT161"/>
      <c r="HU161"/>
      <c r="HV161" s="33"/>
      <c r="HW161"/>
      <c r="HX161"/>
      <c r="HY161" s="33"/>
    </row>
    <row r="162" spans="228:233" ht="12.75" hidden="1">
      <c r="HT162"/>
      <c r="HU162"/>
      <c r="HV162" s="33"/>
      <c r="HW162"/>
      <c r="HX162"/>
      <c r="HY162" s="33"/>
    </row>
    <row r="163" spans="228:233" ht="12.75" hidden="1">
      <c r="HT163"/>
      <c r="HU163"/>
      <c r="HV163" s="33"/>
      <c r="HW163"/>
      <c r="HX163"/>
      <c r="HY163" s="33"/>
    </row>
    <row r="164" spans="228:233" ht="12.75" hidden="1">
      <c r="HT164"/>
      <c r="HU164"/>
      <c r="HV164" s="33"/>
      <c r="HW164"/>
      <c r="HX164"/>
      <c r="HY164" s="33"/>
    </row>
    <row r="165" spans="228:233" ht="12.75" hidden="1">
      <c r="HT165"/>
      <c r="HU165"/>
      <c r="HV165" s="33"/>
      <c r="HW165"/>
      <c r="HX165"/>
      <c r="HY165" s="33"/>
    </row>
    <row r="166" spans="228:233" ht="12.75" hidden="1">
      <c r="HT166"/>
      <c r="HU166"/>
      <c r="HV166" s="33"/>
      <c r="HW166"/>
      <c r="HX166"/>
      <c r="HY166" s="33"/>
    </row>
    <row r="167" spans="228:233" ht="12.75" hidden="1">
      <c r="HT167"/>
      <c r="HU167"/>
      <c r="HV167" s="33"/>
      <c r="HW167"/>
      <c r="HX167"/>
      <c r="HY167" s="33"/>
    </row>
    <row r="168" spans="228:233" ht="12.75" hidden="1">
      <c r="HT168"/>
      <c r="HU168"/>
      <c r="HV168" s="33"/>
      <c r="HW168"/>
      <c r="HX168"/>
      <c r="HY168" s="33"/>
    </row>
    <row r="169" spans="228:233" ht="12.75" hidden="1">
      <c r="HT169"/>
      <c r="HU169"/>
      <c r="HV169" s="33"/>
      <c r="HW169"/>
      <c r="HX169"/>
      <c r="HY169" s="33"/>
    </row>
    <row r="170" spans="228:233" ht="12.75" hidden="1">
      <c r="HT170"/>
      <c r="HU170"/>
      <c r="HV170" s="33"/>
      <c r="HW170"/>
      <c r="HX170"/>
      <c r="HY170" s="33"/>
    </row>
    <row r="171" spans="228:233" ht="12.75" hidden="1">
      <c r="HT171"/>
      <c r="HU171"/>
      <c r="HV171" s="33"/>
      <c r="HW171"/>
      <c r="HX171"/>
      <c r="HY171" s="33"/>
    </row>
    <row r="172" spans="228:233" ht="12.75" hidden="1">
      <c r="HT172"/>
      <c r="HU172"/>
      <c r="HV172" s="33"/>
      <c r="HW172"/>
      <c r="HX172"/>
      <c r="HY172" s="33"/>
    </row>
    <row r="173" spans="228:233" ht="12.75" hidden="1">
      <c r="HT173"/>
      <c r="HU173"/>
      <c r="HV173" s="33"/>
      <c r="HW173"/>
      <c r="HX173"/>
      <c r="HY173" s="33"/>
    </row>
    <row r="174" spans="228:233" ht="12.75" hidden="1">
      <c r="HT174"/>
      <c r="HU174"/>
      <c r="HV174" s="33"/>
      <c r="HW174"/>
      <c r="HX174"/>
      <c r="HY174" s="33"/>
    </row>
    <row r="175" spans="228:233" ht="12.75" hidden="1">
      <c r="HT175"/>
      <c r="HU175"/>
      <c r="HV175" s="33"/>
      <c r="HW175"/>
      <c r="HX175"/>
      <c r="HY175" s="33"/>
    </row>
    <row r="176" spans="228:233" ht="12.75" hidden="1">
      <c r="HT176"/>
      <c r="HU176"/>
      <c r="HV176" s="33"/>
      <c r="HW176"/>
      <c r="HX176"/>
      <c r="HY176" s="33"/>
    </row>
    <row r="177" spans="228:233" ht="12.75" hidden="1">
      <c r="HT177"/>
      <c r="HU177"/>
      <c r="HV177" s="33"/>
      <c r="HW177"/>
      <c r="HX177"/>
      <c r="HY177" s="33"/>
    </row>
    <row r="178" spans="228:233" ht="12.75" hidden="1">
      <c r="HT178"/>
      <c r="HU178"/>
      <c r="HV178" s="33"/>
      <c r="HW178"/>
      <c r="HX178"/>
      <c r="HY178" s="33"/>
    </row>
    <row r="179" spans="228:233" ht="12.75" hidden="1">
      <c r="HT179"/>
      <c r="HU179"/>
      <c r="HV179" s="33"/>
      <c r="HW179"/>
      <c r="HX179"/>
      <c r="HY179" s="33"/>
    </row>
    <row r="180" spans="228:233" ht="12.75" hidden="1">
      <c r="HT180"/>
      <c r="HU180"/>
      <c r="HV180" s="33"/>
      <c r="HW180"/>
      <c r="HX180"/>
      <c r="HY180" s="33"/>
    </row>
    <row r="181" spans="228:233" ht="12.75" hidden="1">
      <c r="HT181"/>
      <c r="HU181"/>
      <c r="HV181" s="33"/>
      <c r="HW181"/>
      <c r="HX181"/>
      <c r="HY181" s="33"/>
    </row>
    <row r="182" spans="228:233" ht="12.75" hidden="1">
      <c r="HT182"/>
      <c r="HU182"/>
      <c r="HV182" s="33"/>
      <c r="HW182"/>
      <c r="HX182"/>
      <c r="HY182" s="33"/>
    </row>
    <row r="183" spans="228:233" ht="12.75" hidden="1">
      <c r="HT183"/>
      <c r="HU183"/>
      <c r="HV183" s="33"/>
      <c r="HW183"/>
      <c r="HX183"/>
      <c r="HY183" s="33"/>
    </row>
    <row r="184" spans="228:233" ht="12.75" hidden="1">
      <c r="HT184"/>
      <c r="HU184"/>
      <c r="HV184" s="33"/>
      <c r="HW184"/>
      <c r="HX184"/>
      <c r="HY184" s="33"/>
    </row>
    <row r="185" spans="228:233" ht="12.75" hidden="1">
      <c r="HT185"/>
      <c r="HU185"/>
      <c r="HV185" s="33"/>
      <c r="HW185"/>
      <c r="HX185"/>
      <c r="HY185" s="33"/>
    </row>
    <row r="186" spans="228:233" ht="12.75" hidden="1">
      <c r="HT186"/>
      <c r="HU186"/>
      <c r="HV186" s="33"/>
      <c r="HW186"/>
      <c r="HX186"/>
      <c r="HY186" s="33"/>
    </row>
    <row r="187" spans="228:233" ht="12.75" hidden="1">
      <c r="HT187"/>
      <c r="HU187"/>
      <c r="HV187" s="33"/>
      <c r="HW187"/>
      <c r="HX187"/>
      <c r="HY187" s="33"/>
    </row>
    <row r="188" spans="228:233" ht="12.75" hidden="1">
      <c r="HT188"/>
      <c r="HU188"/>
      <c r="HV188" s="33"/>
      <c r="HW188"/>
      <c r="HX188"/>
      <c r="HY188" s="33"/>
    </row>
    <row r="189" spans="228:233" ht="12.75" hidden="1">
      <c r="HT189"/>
      <c r="HU189"/>
      <c r="HV189" s="33"/>
      <c r="HW189"/>
      <c r="HX189"/>
      <c r="HY189" s="33"/>
    </row>
    <row r="190" spans="228:233" ht="12.75" hidden="1">
      <c r="HT190"/>
      <c r="HU190"/>
      <c r="HV190" s="33"/>
      <c r="HW190"/>
      <c r="HX190"/>
      <c r="HY190" s="33"/>
    </row>
    <row r="191" spans="228:233" ht="12.75" hidden="1">
      <c r="HT191"/>
      <c r="HU191"/>
      <c r="HV191" s="33"/>
      <c r="HW191"/>
      <c r="HX191"/>
      <c r="HY191" s="33"/>
    </row>
    <row r="192" spans="228:233" ht="12.75" hidden="1">
      <c r="HT192"/>
      <c r="HU192"/>
      <c r="HV192" s="33"/>
      <c r="HW192"/>
      <c r="HX192"/>
      <c r="HY192" s="33"/>
    </row>
    <row r="193" spans="228:233" ht="12.75" hidden="1">
      <c r="HT193"/>
      <c r="HU193"/>
      <c r="HV193" s="33"/>
      <c r="HW193"/>
      <c r="HX193"/>
      <c r="HY193" s="33"/>
    </row>
    <row r="194" spans="228:233" ht="12.75" hidden="1">
      <c r="HT194"/>
      <c r="HU194"/>
      <c r="HV194" s="33"/>
      <c r="HW194"/>
      <c r="HX194"/>
      <c r="HY194" s="33"/>
    </row>
    <row r="195" spans="228:233" ht="12.75" hidden="1">
      <c r="HT195"/>
      <c r="HU195"/>
      <c r="HV195" s="33"/>
      <c r="HW195"/>
      <c r="HX195"/>
      <c r="HY195" s="33"/>
    </row>
    <row r="196" spans="228:233" ht="12.75" hidden="1">
      <c r="HT196"/>
      <c r="HU196"/>
      <c r="HV196" s="33"/>
      <c r="HW196"/>
      <c r="HX196"/>
      <c r="HY196" s="33"/>
    </row>
    <row r="197" spans="228:233" ht="12.75" hidden="1">
      <c r="HT197"/>
      <c r="HU197"/>
      <c r="HV197" s="33"/>
      <c r="HW197"/>
      <c r="HX197"/>
      <c r="HY197" s="33"/>
    </row>
    <row r="198" spans="228:233" ht="12.75" hidden="1">
      <c r="HT198"/>
      <c r="HU198"/>
      <c r="HV198" s="33"/>
      <c r="HW198"/>
      <c r="HX198"/>
      <c r="HY198" s="33"/>
    </row>
    <row r="199" spans="228:233" ht="12.75" hidden="1">
      <c r="HT199"/>
      <c r="HU199"/>
      <c r="HV199" s="33"/>
      <c r="HW199"/>
      <c r="HX199"/>
      <c r="HY199" s="33"/>
    </row>
    <row r="200" spans="228:233" ht="12.75" hidden="1">
      <c r="HT200"/>
      <c r="HU200"/>
      <c r="HV200" s="33"/>
      <c r="HW200"/>
      <c r="HX200"/>
      <c r="HY200" s="33"/>
    </row>
    <row r="201" spans="228:233" ht="12.75" hidden="1">
      <c r="HT201"/>
      <c r="HU201"/>
      <c r="HV201" s="33"/>
      <c r="HW201"/>
      <c r="HX201"/>
      <c r="HY201" s="33"/>
    </row>
    <row r="202" spans="228:233" ht="12.75" hidden="1">
      <c r="HT202"/>
      <c r="HU202"/>
      <c r="HV202" s="33"/>
      <c r="HW202"/>
      <c r="HX202"/>
      <c r="HY202" s="33"/>
    </row>
    <row r="203" spans="228:233" ht="12.75" hidden="1">
      <c r="HT203"/>
      <c r="HU203"/>
      <c r="HV203" s="33"/>
      <c r="HW203"/>
      <c r="HX203"/>
      <c r="HY203" s="33"/>
    </row>
    <row r="204" spans="228:233" ht="12.75" hidden="1">
      <c r="HT204"/>
      <c r="HU204"/>
      <c r="HV204" s="33"/>
      <c r="HW204"/>
      <c r="HX204"/>
      <c r="HY204" s="33"/>
    </row>
    <row r="205" spans="228:233" ht="12.75" hidden="1">
      <c r="HT205"/>
      <c r="HU205"/>
      <c r="HV205" s="33"/>
      <c r="HW205"/>
      <c r="HX205"/>
      <c r="HY205" s="33"/>
    </row>
    <row r="206" spans="228:233" ht="12.75" hidden="1">
      <c r="HT206"/>
      <c r="HU206"/>
      <c r="HV206" s="33"/>
      <c r="HW206"/>
      <c r="HX206"/>
      <c r="HY206" s="33"/>
    </row>
    <row r="207" spans="228:233" ht="12.75" hidden="1">
      <c r="HT207"/>
      <c r="HU207"/>
      <c r="HV207" s="33"/>
      <c r="HW207"/>
      <c r="HX207"/>
      <c r="HY207" s="33"/>
    </row>
    <row r="208" spans="228:233" ht="12.75" hidden="1">
      <c r="HT208"/>
      <c r="HU208"/>
      <c r="HV208" s="33"/>
      <c r="HW208"/>
      <c r="HX208"/>
      <c r="HY208" s="33"/>
    </row>
    <row r="209" spans="228:233" ht="12.75" hidden="1">
      <c r="HT209"/>
      <c r="HU209"/>
      <c r="HV209" s="33"/>
      <c r="HW209"/>
      <c r="HX209"/>
      <c r="HY209" s="33"/>
    </row>
    <row r="210" spans="228:233" ht="12.75" hidden="1">
      <c r="HT210"/>
      <c r="HU210"/>
      <c r="HV210" s="33"/>
      <c r="HW210"/>
      <c r="HX210"/>
      <c r="HY210" s="33"/>
    </row>
    <row r="211" spans="228:233" ht="12.75" hidden="1">
      <c r="HT211"/>
      <c r="HU211"/>
      <c r="HV211" s="33"/>
      <c r="HW211"/>
      <c r="HX211"/>
      <c r="HY211" s="33"/>
    </row>
    <row r="212" spans="228:233" ht="12.75" hidden="1">
      <c r="HT212"/>
      <c r="HU212"/>
      <c r="HV212" s="33"/>
      <c r="HW212"/>
      <c r="HX212"/>
      <c r="HY212" s="33"/>
    </row>
    <row r="213" spans="228:233" ht="12.75" hidden="1">
      <c r="HT213"/>
      <c r="HU213"/>
      <c r="HV213" s="33"/>
      <c r="HW213"/>
      <c r="HX213"/>
      <c r="HY213" s="33"/>
    </row>
    <row r="214" spans="228:233" ht="12.75" hidden="1">
      <c r="HT214"/>
      <c r="HU214"/>
      <c r="HV214" s="33"/>
      <c r="HW214"/>
      <c r="HX214"/>
      <c r="HY214" s="33"/>
    </row>
    <row r="215" spans="228:233" ht="12.75" hidden="1">
      <c r="HT215"/>
      <c r="HU215"/>
      <c r="HV215" s="33"/>
      <c r="HW215"/>
      <c r="HX215"/>
      <c r="HY215" s="33"/>
    </row>
    <row r="216" spans="228:233" ht="12.75" hidden="1">
      <c r="HT216"/>
      <c r="HU216"/>
      <c r="HV216" s="33"/>
      <c r="HW216"/>
      <c r="HX216"/>
      <c r="HY216" s="33"/>
    </row>
    <row r="217" spans="228:233" ht="12.75" hidden="1">
      <c r="HT217"/>
      <c r="HU217"/>
      <c r="HV217" s="33"/>
      <c r="HW217"/>
      <c r="HX217"/>
      <c r="HY217" s="33"/>
    </row>
    <row r="218" spans="228:233" ht="12.75" hidden="1">
      <c r="HT218"/>
      <c r="HU218"/>
      <c r="HV218" s="33"/>
      <c r="HW218"/>
      <c r="HX218"/>
      <c r="HY218" s="33"/>
    </row>
    <row r="219" spans="228:233" ht="12.75" hidden="1">
      <c r="HT219"/>
      <c r="HU219"/>
      <c r="HV219" s="33"/>
      <c r="HW219"/>
      <c r="HX219"/>
      <c r="HY219" s="33"/>
    </row>
    <row r="220" spans="228:233" ht="12.75" hidden="1">
      <c r="HT220"/>
      <c r="HU220"/>
      <c r="HV220" s="33"/>
      <c r="HW220"/>
      <c r="HX220"/>
      <c r="HY220" s="33"/>
    </row>
    <row r="221" spans="228:233" ht="12.75" hidden="1">
      <c r="HT221"/>
      <c r="HU221"/>
      <c r="HV221" s="33"/>
      <c r="HW221"/>
      <c r="HX221"/>
      <c r="HY221" s="33"/>
    </row>
    <row r="222" ht="12.75"/>
    <row r="223" ht="12.75"/>
    <row r="224" ht="12.75"/>
    <row r="225" ht="12.75"/>
  </sheetData>
  <sheetProtection password="DFA1" sheet="1" objects="1" scenarios="1" selectLockedCells="1"/>
  <conditionalFormatting sqref="HQ61:HR61 B31:E31 HQ53:HR53 HQ46:HR46 HQ38:HR39 HZ27:HZ29">
    <cfRule type="expression" priority="1" dxfId="0" stopIfTrue="1">
      <formula>$IE$24=2</formula>
    </cfRule>
    <cfRule type="expression" priority="2" dxfId="1" stopIfTrue="1">
      <formula>$IE$24=1</formula>
    </cfRule>
  </conditionalFormatting>
  <conditionalFormatting sqref="B26:B28 D26:E27 C27:C28 HZ23:HZ24 B16:E16">
    <cfRule type="expression" priority="3" dxfId="0" stopIfTrue="1">
      <formula>$IE$24=1</formula>
    </cfRule>
    <cfRule type="expression" priority="4" dxfId="1" stopIfTrue="1">
      <formula>$IE$24=2</formula>
    </cfRule>
  </conditionalFormatting>
  <dataValidations count="1">
    <dataValidation allowBlank="1" showInputMessage="1" showErrorMessage="1" prompt="Input the dimensions for a round tank" sqref="B26:B28"/>
  </dataValidations>
  <printOptions/>
  <pageMargins left="0.75" right="0.75" top="1" bottom="1" header="0.5" footer="0.5"/>
  <pageSetup horizontalDpi="600" verticalDpi="600" orientation="portrait" scale="49" r:id="rId2"/>
  <drawing r:id="rId1"/>
</worksheet>
</file>

<file path=xl/worksheets/sheet3.xml><?xml version="1.0" encoding="utf-8"?>
<worksheet xmlns="http://schemas.openxmlformats.org/spreadsheetml/2006/main" xmlns:r="http://schemas.openxmlformats.org/officeDocument/2006/relationships">
  <sheetPr codeName="Sheet2"/>
  <dimension ref="A14:IV221"/>
  <sheetViews>
    <sheetView showGridLines="0" showRowColHeaders="0" showZeros="0" zoomScale="75" zoomScaleNormal="75" workbookViewId="0" topLeftCell="A1">
      <selection activeCell="C18" sqref="C18"/>
    </sheetView>
  </sheetViews>
  <sheetFormatPr defaultColWidth="9.140625" defaultRowHeight="12.75" zeroHeight="1"/>
  <cols>
    <col min="1" max="1" width="6.57421875" style="1" customWidth="1"/>
    <col min="2" max="2" width="65.140625" style="1" customWidth="1"/>
    <col min="3" max="3" width="25.7109375" style="1" customWidth="1"/>
    <col min="4" max="4" width="27.140625" style="1" customWidth="1"/>
    <col min="5" max="5" width="28.7109375" style="1" customWidth="1"/>
    <col min="6" max="6" width="27.140625" style="2" customWidth="1"/>
    <col min="7" max="7" width="7.00390625" style="2" customWidth="1"/>
    <col min="8" max="235" width="7.00390625" style="2" hidden="1" customWidth="1"/>
    <col min="236" max="236" width="13.28125" style="2" hidden="1" customWidth="1"/>
    <col min="237" max="237" width="46.00390625" style="2" hidden="1" customWidth="1"/>
    <col min="238" max="238" width="39.8515625" style="1" hidden="1" customWidth="1"/>
    <col min="239" max="239" width="44.8515625" style="1" hidden="1" customWidth="1"/>
    <col min="240" max="240" width="26.421875" style="1" hidden="1" customWidth="1"/>
    <col min="241" max="241" width="11.7109375" style="1" hidden="1" customWidth="1"/>
    <col min="242" max="242" width="12.8515625" style="1" hidden="1" customWidth="1"/>
    <col min="243" max="243" width="9.28125" style="1" hidden="1" customWidth="1"/>
    <col min="244" max="244" width="0" style="1" hidden="1" customWidth="1"/>
    <col min="245" max="245" width="8.8515625" style="1" hidden="1" customWidth="1"/>
    <col min="246" max="246" width="9.8515625" style="1" hidden="1" customWidth="1"/>
    <col min="247" max="247" width="14.28125" style="1" hidden="1" customWidth="1"/>
    <col min="248" max="248" width="14.140625" style="1" hidden="1" customWidth="1"/>
    <col min="249" max="16384" width="0" style="1" hidden="1" customWidth="1"/>
  </cols>
  <sheetData>
    <row r="1" ht="12.75"/>
    <row r="2" ht="12.75"/>
    <row r="3" ht="12.75"/>
    <row r="4" ht="12.75"/>
    <row r="5" ht="12.75"/>
    <row r="6" ht="12.75"/>
    <row r="7" ht="12.75"/>
    <row r="8" ht="12.75"/>
    <row r="9" ht="12.75"/>
    <row r="10" ht="12.75"/>
    <row r="11" ht="12.75"/>
    <row r="12" ht="12.75"/>
    <row r="13" ht="13.5" thickBot="1"/>
    <row r="14" spans="1:256" ht="23.25">
      <c r="A14" s="53"/>
      <c r="B14" s="47" t="s">
        <v>45</v>
      </c>
      <c r="C14" s="47"/>
      <c r="D14" s="47"/>
      <c r="E14" s="47"/>
      <c r="F14" s="48"/>
      <c r="IB14" s="80"/>
      <c r="IC14" s="80"/>
      <c r="ID14" s="80"/>
      <c r="IE14" s="80"/>
      <c r="IF14" s="80"/>
      <c r="IG14" s="80"/>
      <c r="IH14" s="80"/>
      <c r="II14" s="81"/>
      <c r="IJ14" s="81"/>
      <c r="IK14" s="81"/>
      <c r="IL14" s="81"/>
      <c r="IM14" s="81"/>
      <c r="IN14" s="81"/>
      <c r="IO14" s="81"/>
      <c r="IP14" s="81"/>
      <c r="IQ14" s="81"/>
      <c r="IR14" s="81"/>
      <c r="IS14" s="81"/>
      <c r="IT14" s="81"/>
      <c r="IU14" s="81"/>
      <c r="IV14" s="81"/>
    </row>
    <row r="15" spans="1:256" ht="18" customHeight="1">
      <c r="A15" s="53"/>
      <c r="F15" s="49"/>
      <c r="IB15" s="80"/>
      <c r="IC15" s="80"/>
      <c r="ID15" s="81"/>
      <c r="IE15" s="81"/>
      <c r="IF15" s="81"/>
      <c r="IG15" s="81"/>
      <c r="IH15" s="81"/>
      <c r="II15" s="81"/>
      <c r="IJ15" s="81"/>
      <c r="IK15" s="81"/>
      <c r="IL15" s="81"/>
      <c r="IM15" s="81"/>
      <c r="IN15" s="81"/>
      <c r="IO15" s="81"/>
      <c r="IP15" s="81"/>
      <c r="IQ15" s="81"/>
      <c r="IR15" s="81"/>
      <c r="IS15" s="81"/>
      <c r="IT15" s="81"/>
      <c r="IU15" s="81"/>
      <c r="IV15" s="81"/>
    </row>
    <row r="16" spans="1:256" ht="20.25">
      <c r="A16" s="53"/>
      <c r="B16" s="41"/>
      <c r="C16" s="41"/>
      <c r="D16" s="41"/>
      <c r="E16" s="41"/>
      <c r="F16" s="49"/>
      <c r="IB16" s="80"/>
      <c r="IC16" s="80"/>
      <c r="ID16" s="82" t="s">
        <v>12</v>
      </c>
      <c r="IE16" s="83" t="s">
        <v>38</v>
      </c>
      <c r="IF16" s="82" t="s">
        <v>16</v>
      </c>
      <c r="IG16" s="81"/>
      <c r="IH16" s="81"/>
      <c r="II16" s="81"/>
      <c r="IJ16" s="81"/>
      <c r="IK16" s="81"/>
      <c r="IL16" s="81"/>
      <c r="IM16" s="84"/>
      <c r="IN16" s="85"/>
      <c r="IO16" s="85"/>
      <c r="IP16" s="86" t="s">
        <v>3</v>
      </c>
      <c r="IQ16" s="86">
        <v>100000</v>
      </c>
      <c r="IR16" s="86" t="s">
        <v>4</v>
      </c>
      <c r="IS16" s="86"/>
      <c r="IT16" s="86"/>
      <c r="IU16" s="86"/>
      <c r="IV16" s="86"/>
    </row>
    <row r="17" spans="1:256" ht="32.25" customHeight="1">
      <c r="A17" s="53"/>
      <c r="B17" s="41" t="s">
        <v>28</v>
      </c>
      <c r="C17" s="41"/>
      <c r="D17" s="41"/>
      <c r="E17" s="41"/>
      <c r="F17" s="50"/>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80"/>
      <c r="IC17" s="87" t="s">
        <v>53</v>
      </c>
      <c r="ID17" s="83">
        <v>3600</v>
      </c>
      <c r="IE17" s="88">
        <v>1</v>
      </c>
      <c r="IF17" s="89">
        <f>IF(ID31=1,C23,C23*IE17)</f>
        <v>16</v>
      </c>
      <c r="IG17" s="81"/>
      <c r="IH17" s="81"/>
      <c r="II17" s="81"/>
      <c r="IJ17" s="81"/>
      <c r="IK17" s="81"/>
      <c r="IL17" s="81"/>
      <c r="IM17" s="84"/>
      <c r="IN17" s="85"/>
      <c r="IO17" s="85"/>
      <c r="IP17" s="86"/>
      <c r="IQ17" s="86"/>
      <c r="IR17" s="86"/>
      <c r="IS17" s="86"/>
      <c r="IT17" s="86"/>
      <c r="IU17" s="86"/>
      <c r="IV17" s="86"/>
    </row>
    <row r="18" spans="1:256" ht="19.5" customHeight="1">
      <c r="A18" s="53"/>
      <c r="B18" s="42" t="s">
        <v>0</v>
      </c>
      <c r="C18" s="4">
        <v>0.9</v>
      </c>
      <c r="D18" s="8"/>
      <c r="E18" s="8"/>
      <c r="F18" s="49"/>
      <c r="IB18" s="80"/>
      <c r="IC18" s="87" t="s">
        <v>54</v>
      </c>
      <c r="ID18" s="83">
        <f>IF(ID31=1,3600,IF(ID31&lt;4,20,60))</f>
        <v>20</v>
      </c>
      <c r="IE18" s="88">
        <f>$C$22*ID18/3600</f>
        <v>0.1388888888888889</v>
      </c>
      <c r="IF18" s="89">
        <f>$C$23*IE18</f>
        <v>2.2222222222222223</v>
      </c>
      <c r="IG18" s="81"/>
      <c r="IH18" s="81"/>
      <c r="II18" s="81"/>
      <c r="IJ18" s="81"/>
      <c r="IK18" s="81"/>
      <c r="IL18" s="81"/>
      <c r="IM18" s="90"/>
      <c r="IN18" s="91"/>
      <c r="IO18" s="91"/>
      <c r="IP18" s="86"/>
      <c r="IQ18" s="86"/>
      <c r="IR18" s="86"/>
      <c r="IS18" s="86"/>
      <c r="IT18" s="86"/>
      <c r="IU18" s="86"/>
      <c r="IV18" s="86"/>
    </row>
    <row r="19" spans="1:256" ht="19.5" customHeight="1">
      <c r="A19" s="53"/>
      <c r="B19" s="42" t="s">
        <v>1</v>
      </c>
      <c r="C19" s="4">
        <v>3.2</v>
      </c>
      <c r="D19" s="8"/>
      <c r="E19" s="8"/>
      <c r="F19" s="49"/>
      <c r="IB19" s="80"/>
      <c r="IC19" s="87" t="s">
        <v>55</v>
      </c>
      <c r="ID19" s="83">
        <v>20</v>
      </c>
      <c r="IE19" s="88">
        <f>$C$22*ID19/3600</f>
        <v>0.1388888888888889</v>
      </c>
      <c r="IF19" s="89">
        <f>$C$23*IE19</f>
        <v>2.2222222222222223</v>
      </c>
      <c r="IG19" s="81"/>
      <c r="IH19" s="81"/>
      <c r="II19" s="81"/>
      <c r="IJ19" s="81"/>
      <c r="IK19" s="81"/>
      <c r="IL19" s="81"/>
      <c r="IM19" s="83"/>
      <c r="IN19" s="91"/>
      <c r="IO19" s="91"/>
      <c r="IP19" s="86"/>
      <c r="IQ19" s="92" t="s">
        <v>5</v>
      </c>
      <c r="IR19" s="93">
        <v>0.75</v>
      </c>
      <c r="IS19" s="92"/>
      <c r="IT19" s="92" t="s">
        <v>5</v>
      </c>
      <c r="IU19" s="93">
        <v>0.9</v>
      </c>
      <c r="IV19" s="86"/>
    </row>
    <row r="20" spans="1:256" ht="33.75" customHeight="1">
      <c r="A20" s="53"/>
      <c r="C20" s="2"/>
      <c r="D20" s="2"/>
      <c r="E20" s="2"/>
      <c r="F20" s="49"/>
      <c r="IB20" s="80"/>
      <c r="IC20" s="87" t="s">
        <v>56</v>
      </c>
      <c r="ID20" s="83">
        <v>60</v>
      </c>
      <c r="IE20" s="88">
        <f>$C$22*ID20/3600</f>
        <v>0.4166666666666667</v>
      </c>
      <c r="IF20" s="89">
        <f>$C$23*IE20</f>
        <v>6.666666666666667</v>
      </c>
      <c r="IG20" s="81"/>
      <c r="IH20" s="81"/>
      <c r="II20" s="81"/>
      <c r="IJ20" s="81"/>
      <c r="IK20" s="81"/>
      <c r="IL20" s="81"/>
      <c r="IM20" s="83"/>
      <c r="IN20" s="91"/>
      <c r="IO20" s="91"/>
      <c r="IP20" s="94" t="s">
        <v>6</v>
      </c>
      <c r="IQ20" s="94" t="s">
        <v>7</v>
      </c>
      <c r="IR20" s="94" t="s">
        <v>8</v>
      </c>
      <c r="IS20" s="94" t="s">
        <v>9</v>
      </c>
      <c r="IT20" s="94" t="s">
        <v>7</v>
      </c>
      <c r="IU20" s="94" t="s">
        <v>8</v>
      </c>
      <c r="IV20" s="94" t="s">
        <v>9</v>
      </c>
    </row>
    <row r="21" spans="1:256" ht="15.75" customHeight="1">
      <c r="A21" s="53"/>
      <c r="B21" s="41" t="s">
        <v>29</v>
      </c>
      <c r="C21" s="2"/>
      <c r="D21" s="2"/>
      <c r="E21" s="2"/>
      <c r="F21" s="49"/>
      <c r="IB21" s="80"/>
      <c r="IC21" s="80"/>
      <c r="ID21" s="81"/>
      <c r="IE21" s="81"/>
      <c r="IF21" s="81"/>
      <c r="IG21" s="81"/>
      <c r="IH21" s="81"/>
      <c r="II21" s="81"/>
      <c r="IJ21" s="81"/>
      <c r="IK21" s="81"/>
      <c r="IL21" s="81"/>
      <c r="IM21" s="83"/>
      <c r="IN21" s="91"/>
      <c r="IO21" s="91"/>
      <c r="IP21" s="86">
        <v>-36</v>
      </c>
      <c r="IQ21" s="86">
        <v>0.680038244025152</v>
      </c>
      <c r="IR21" s="86">
        <v>1.4705055322785843</v>
      </c>
      <c r="IS21" s="95">
        <v>-35.97284728495584</v>
      </c>
      <c r="IT21" s="86">
        <v>0.6800587378196401</v>
      </c>
      <c r="IU21" s="86">
        <v>1.4704612181090926</v>
      </c>
      <c r="IV21" s="95">
        <v>-35.92710701360645</v>
      </c>
    </row>
    <row r="22" spans="1:256" ht="15.75" customHeight="1">
      <c r="A22" s="53"/>
      <c r="B22" s="42" t="s">
        <v>24</v>
      </c>
      <c r="C22" s="4">
        <v>25</v>
      </c>
      <c r="D22" s="8"/>
      <c r="E22" s="8"/>
      <c r="F22" s="49"/>
      <c r="IB22" s="80"/>
      <c r="IC22" s="80"/>
      <c r="ID22" s="81"/>
      <c r="IE22" s="81"/>
      <c r="IF22" s="81"/>
      <c r="IG22" s="81"/>
      <c r="IH22" s="81"/>
      <c r="II22" s="81"/>
      <c r="IJ22" s="81"/>
      <c r="IK22" s="81"/>
      <c r="IL22" s="81"/>
      <c r="IM22" s="96" t="s">
        <v>5</v>
      </c>
      <c r="IN22" s="96" t="s">
        <v>8</v>
      </c>
      <c r="IO22" s="96" t="s">
        <v>9</v>
      </c>
      <c r="IP22" s="86">
        <v>-35</v>
      </c>
      <c r="IQ22" s="86">
        <v>0.6829329746894571</v>
      </c>
      <c r="IR22" s="86">
        <v>1.4642725378060995</v>
      </c>
      <c r="IS22" s="95">
        <v>-34.94059773885839</v>
      </c>
      <c r="IT22" s="86">
        <v>0.6829559236977614</v>
      </c>
      <c r="IU22" s="86">
        <v>1.4642233346270013</v>
      </c>
      <c r="IV22" s="95">
        <v>-34.88955576429973</v>
      </c>
    </row>
    <row r="23" spans="1:256" ht="18.75" customHeight="1">
      <c r="A23" s="53"/>
      <c r="B23" s="42" t="s">
        <v>15</v>
      </c>
      <c r="C23" s="62">
        <v>16</v>
      </c>
      <c r="D23" s="43"/>
      <c r="E23" s="43"/>
      <c r="F23" s="49"/>
      <c r="IB23" s="80"/>
      <c r="IC23" s="80"/>
      <c r="ID23" s="81"/>
      <c r="IE23" s="81"/>
      <c r="IF23" s="81"/>
      <c r="IG23" s="81"/>
      <c r="IH23" s="81"/>
      <c r="II23" s="81"/>
      <c r="IJ23" s="81"/>
      <c r="IK23" s="81"/>
      <c r="IL23" s="81"/>
      <c r="IM23" s="83">
        <v>0.75</v>
      </c>
      <c r="IN23" s="81">
        <f>VLOOKUP(C27,IP21:IV93,3)</f>
        <v>1.1939671861324255</v>
      </c>
      <c r="IO23" s="81">
        <f>VLOOKUP(C27,IP21:IV93,4)</f>
        <v>35.54368146791707</v>
      </c>
      <c r="IP23" s="86">
        <v>-34</v>
      </c>
      <c r="IQ23" s="86">
        <v>0.6858289363584358</v>
      </c>
      <c r="IR23" s="86">
        <v>1.4580895424298175</v>
      </c>
      <c r="IS23" s="95">
        <v>-33.90554699743991</v>
      </c>
      <c r="IT23" s="86">
        <v>0.6858546109910035</v>
      </c>
      <c r="IU23" s="86">
        <v>1.4580349595595519</v>
      </c>
      <c r="IV23" s="95">
        <v>-33.848640377853776</v>
      </c>
    </row>
    <row r="24" spans="1:256" ht="17.25" customHeight="1">
      <c r="A24" s="53"/>
      <c r="B24" s="42" t="s">
        <v>34</v>
      </c>
      <c r="C24" s="63">
        <v>210</v>
      </c>
      <c r="D24" s="2"/>
      <c r="E24" s="2"/>
      <c r="F24" s="49"/>
      <c r="IB24" s="80"/>
      <c r="IC24" s="80"/>
      <c r="ID24" s="81"/>
      <c r="IE24" s="81"/>
      <c r="IF24" s="81"/>
      <c r="IG24" s="81"/>
      <c r="IH24" s="81"/>
      <c r="II24" s="81"/>
      <c r="IJ24" s="81"/>
      <c r="IK24" s="81"/>
      <c r="IL24" s="81"/>
      <c r="IM24" s="83">
        <v>0.9</v>
      </c>
      <c r="IN24" s="81">
        <f>VLOOKUP(C28,IP21:IV93,6)</f>
        <v>1.2483975016452218</v>
      </c>
      <c r="IO24" s="81">
        <f>VLOOKUP(C28,IP21:IV93,7)</f>
        <v>15.57348869771971</v>
      </c>
      <c r="IP24" s="86">
        <v>-33</v>
      </c>
      <c r="IQ24" s="86">
        <v>0.6887262660646895</v>
      </c>
      <c r="IR24" s="86">
        <v>1.4519556597048293</v>
      </c>
      <c r="IS24" s="95">
        <v>-32.867423931162705</v>
      </c>
      <c r="IT24" s="86">
        <v>0.6887549638493059</v>
      </c>
      <c r="IU24" s="86">
        <v>1.4518951622667247</v>
      </c>
      <c r="IV24" s="95">
        <v>-32.80403554535209</v>
      </c>
    </row>
    <row r="25" spans="1:256" ht="15.75">
      <c r="A25" s="53"/>
      <c r="D25" s="8"/>
      <c r="E25" s="8"/>
      <c r="F25" s="49"/>
      <c r="IB25" s="80"/>
      <c r="IC25" s="80"/>
      <c r="ID25" s="81"/>
      <c r="IE25" s="81"/>
      <c r="IF25" s="81"/>
      <c r="IG25" s="81"/>
      <c r="IH25" s="81"/>
      <c r="II25" s="81"/>
      <c r="IJ25" s="81"/>
      <c r="IK25" s="81"/>
      <c r="IL25" s="81"/>
      <c r="IM25" s="80"/>
      <c r="IN25" s="97"/>
      <c r="IO25" s="97"/>
      <c r="IP25" s="86">
        <v>-32</v>
      </c>
      <c r="IQ25" s="86">
        <v>0.6916251129972051</v>
      </c>
      <c r="IR25" s="86">
        <v>1.445869996921354</v>
      </c>
      <c r="IS25" s="95">
        <v>-31.82593419905417</v>
      </c>
      <c r="IT25" s="86">
        <v>0.6916571610254261</v>
      </c>
      <c r="IU25" s="86">
        <v>1.4458030023392454</v>
      </c>
      <c r="IV25" s="95">
        <v>-31.7553880831504</v>
      </c>
    </row>
    <row r="26" spans="1:256" ht="15.75">
      <c r="A26" s="53"/>
      <c r="B26" s="41" t="s">
        <v>30</v>
      </c>
      <c r="C26" s="8"/>
      <c r="D26" s="8"/>
      <c r="E26" s="8"/>
      <c r="F26" s="49"/>
      <c r="IB26" s="80"/>
      <c r="IC26" s="80"/>
      <c r="ID26" s="81"/>
      <c r="IE26" s="81"/>
      <c r="IF26" s="81"/>
      <c r="IG26" s="81"/>
      <c r="IH26" s="81"/>
      <c r="II26" s="81"/>
      <c r="IJ26" s="81"/>
      <c r="IK26" s="81"/>
      <c r="IL26" s="81"/>
      <c r="IM26" s="80"/>
      <c r="IN26" s="97">
        <f>IN23/IN24</f>
        <v>0.9563998522577429</v>
      </c>
      <c r="IO26" s="97"/>
      <c r="IP26" s="86">
        <v>-31</v>
      </c>
      <c r="IQ26" s="86">
        <v>0.694525639470664</v>
      </c>
      <c r="IR26" s="86">
        <v>1.439831653676824</v>
      </c>
      <c r="IS26" s="95">
        <v>-30.780758503959035</v>
      </c>
      <c r="IT26" s="86">
        <v>0.6945613970399465</v>
      </c>
      <c r="IU26" s="86">
        <v>1.4397575279331092</v>
      </c>
      <c r="IV26" s="95">
        <v>-30.702314834981706</v>
      </c>
    </row>
    <row r="27" spans="1:256" ht="15.75">
      <c r="A27" s="53"/>
      <c r="B27" s="42" t="s">
        <v>33</v>
      </c>
      <c r="C27" s="4">
        <v>15</v>
      </c>
      <c r="D27" s="8"/>
      <c r="E27" s="8"/>
      <c r="F27" s="49"/>
      <c r="IB27" s="80"/>
      <c r="IC27" s="80"/>
      <c r="ID27" s="81"/>
      <c r="IE27" s="81"/>
      <c r="IF27" s="81"/>
      <c r="IG27" s="81"/>
      <c r="IH27" s="81"/>
      <c r="II27" s="81"/>
      <c r="IJ27" s="81"/>
      <c r="IK27" s="81"/>
      <c r="IL27" s="81"/>
      <c r="IM27" s="98"/>
      <c r="IN27" s="99"/>
      <c r="IO27" s="97"/>
      <c r="IP27" s="86">
        <v>-30</v>
      </c>
      <c r="IQ27" s="86">
        <v>0.6974280219612833</v>
      </c>
      <c r="IR27" s="86">
        <v>1.4338397203883981</v>
      </c>
      <c r="IS27" s="95">
        <v>-29.7315507358473</v>
      </c>
      <c r="IT27" s="86">
        <v>0.697467883426499</v>
      </c>
      <c r="IU27" s="86">
        <v>1.4337577740314442</v>
      </c>
      <c r="IV27" s="95">
        <v>-29.644400438939844</v>
      </c>
    </row>
    <row r="28" spans="1:256" ht="15.75">
      <c r="A28" s="53"/>
      <c r="B28" s="42" t="s">
        <v>2</v>
      </c>
      <c r="C28" s="4">
        <v>4</v>
      </c>
      <c r="D28" s="2"/>
      <c r="E28" s="2"/>
      <c r="F28" s="49"/>
      <c r="IB28" s="80"/>
      <c r="IC28" s="80"/>
      <c r="ID28" s="81"/>
      <c r="IE28" s="81"/>
      <c r="IF28" s="81"/>
      <c r="IG28" s="81"/>
      <c r="IH28" s="81"/>
      <c r="II28" s="81"/>
      <c r="IJ28" s="81"/>
      <c r="IK28" s="81"/>
      <c r="IL28" s="81"/>
      <c r="IM28" s="98"/>
      <c r="IN28" s="100"/>
      <c r="IO28" s="100"/>
      <c r="IP28" s="86">
        <v>-29</v>
      </c>
      <c r="IQ28" s="86">
        <v>0.7003324522130481</v>
      </c>
      <c r="IR28" s="86">
        <v>1.4278932767430719</v>
      </c>
      <c r="IS28" s="95">
        <v>-28.677935997195625</v>
      </c>
      <c r="IT28" s="86">
        <v>0.7003768500619141</v>
      </c>
      <c r="IU28" s="86">
        <v>1.4278027606303647</v>
      </c>
      <c r="IV28" s="95">
        <v>-28.58119495202441</v>
      </c>
    </row>
    <row r="29" spans="1:256" ht="18" customHeight="1">
      <c r="A29" s="53"/>
      <c r="C29" s="2"/>
      <c r="D29" s="37"/>
      <c r="E29" s="37"/>
      <c r="F29" s="49"/>
      <c r="IB29" s="80"/>
      <c r="IC29" s="80"/>
      <c r="ID29" s="81"/>
      <c r="IE29" s="81"/>
      <c r="IF29" s="81"/>
      <c r="IG29" s="81"/>
      <c r="IH29" s="81"/>
      <c r="II29" s="81"/>
      <c r="IJ29" s="81"/>
      <c r="IK29" s="81"/>
      <c r="IL29" s="81"/>
      <c r="IM29" s="98"/>
      <c r="IN29" s="101"/>
      <c r="IO29" s="101"/>
      <c r="IP29" s="86">
        <v>-28</v>
      </c>
      <c r="IQ29" s="86">
        <v>0.7032391384183916</v>
      </c>
      <c r="IR29" s="86">
        <v>1.4219913900825167</v>
      </c>
      <c r="IS29" s="95">
        <v>-27.619508504188392</v>
      </c>
      <c r="IT29" s="86">
        <v>0.7032885465862339</v>
      </c>
      <c r="IU29" s="86">
        <v>1.4218914908454077</v>
      </c>
      <c r="IV29" s="95">
        <v>-27.51221132458189</v>
      </c>
    </row>
    <row r="30" spans="1:256" ht="18" customHeight="1">
      <c r="A30" s="53"/>
      <c r="B30" s="41" t="s">
        <v>25</v>
      </c>
      <c r="C30" s="64">
        <v>0.1</v>
      </c>
      <c r="D30" s="44"/>
      <c r="E30" s="44"/>
      <c r="F30" s="49"/>
      <c r="IB30" s="80"/>
      <c r="IC30" s="80"/>
      <c r="ID30" s="81"/>
      <c r="IE30" s="81"/>
      <c r="IF30" s="81"/>
      <c r="IG30" s="81"/>
      <c r="IH30" s="81"/>
      <c r="II30" s="81"/>
      <c r="IJ30" s="81"/>
      <c r="IK30" s="81"/>
      <c r="IL30" s="81"/>
      <c r="IM30" s="102"/>
      <c r="IN30" s="97"/>
      <c r="IO30" s="97"/>
      <c r="IP30" s="86">
        <v>-27</v>
      </c>
      <c r="IQ30" s="86">
        <v>0.7061483064775798</v>
      </c>
      <c r="IR30" s="86">
        <v>1.416133113719717</v>
      </c>
      <c r="IS30" s="95">
        <v>-26.55582935718992</v>
      </c>
      <c r="IT30" s="86">
        <v>0.7062032439177975</v>
      </c>
      <c r="IU30" s="86">
        <v>1.416022948935081</v>
      </c>
      <c r="IV30" s="95">
        <v>-26.436922716597845</v>
      </c>
    </row>
    <row r="31" spans="1:256" ht="15.75">
      <c r="A31" s="53"/>
      <c r="B31" s="41"/>
      <c r="C31" s="41"/>
      <c r="D31" s="41"/>
      <c r="E31" s="41"/>
      <c r="F31" s="49"/>
      <c r="IB31" s="80"/>
      <c r="IC31" s="80"/>
      <c r="ID31" s="81">
        <v>2</v>
      </c>
      <c r="IE31" s="81"/>
      <c r="IF31" s="81"/>
      <c r="IG31" s="81"/>
      <c r="IH31" s="81"/>
      <c r="II31" s="81"/>
      <c r="IJ31" s="81"/>
      <c r="IK31" s="81"/>
      <c r="IL31" s="81"/>
      <c r="IM31" s="98"/>
      <c r="IN31" s="101"/>
      <c r="IO31" s="101"/>
      <c r="IP31" s="86">
        <v>-26</v>
      </c>
      <c r="IQ31" s="86">
        <v>0.7090602013412691</v>
      </c>
      <c r="IR31" s="86">
        <v>1.4103174851844522</v>
      </c>
      <c r="IS31" s="95">
        <v>-25.486424173629384</v>
      </c>
      <c r="IT31" s="86">
        <v>0.709121235868873</v>
      </c>
      <c r="IU31" s="86">
        <v>1.4101960982380095</v>
      </c>
      <c r="IV31" s="95">
        <v>-25.354759647393116</v>
      </c>
    </row>
    <row r="32" spans="1:256" ht="15" customHeight="1" thickBot="1">
      <c r="A32" s="53"/>
      <c r="C32" s="59"/>
      <c r="D32" s="59"/>
      <c r="E32" s="59"/>
      <c r="F32" s="60"/>
      <c r="IB32" s="80"/>
      <c r="IC32" s="80"/>
      <c r="ID32" s="81"/>
      <c r="IE32" s="81"/>
      <c r="IF32" s="81"/>
      <c r="IG32" s="81"/>
      <c r="IH32" s="81"/>
      <c r="II32" s="81"/>
      <c r="IJ32" s="81"/>
      <c r="IK32" s="81"/>
      <c r="IL32" s="81"/>
      <c r="IM32" s="102"/>
      <c r="IN32" s="101"/>
      <c r="IO32" s="101"/>
      <c r="IP32" s="86">
        <v>-25</v>
      </c>
      <c r="IQ32" s="86">
        <v>0.7119750884409423</v>
      </c>
      <c r="IR32" s="86">
        <v>1.4045435243946027</v>
      </c>
      <c r="IS32" s="95">
        <v>-24.410780576113414</v>
      </c>
      <c r="IT32" s="86">
        <v>0.7120428408675998</v>
      </c>
      <c r="IU32" s="86">
        <v>1.404409879020108</v>
      </c>
      <c r="IV32" s="95">
        <v>-24.265106969851068</v>
      </c>
    </row>
    <row r="33" spans="1:256" ht="32.25" thickBot="1" thickTop="1">
      <c r="A33" s="53"/>
      <c r="C33" s="58" t="s">
        <v>37</v>
      </c>
      <c r="D33" s="58" t="s">
        <v>35</v>
      </c>
      <c r="E33" s="57" t="s">
        <v>36</v>
      </c>
      <c r="F33" s="61" t="s">
        <v>44</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80"/>
      <c r="IC33" s="80"/>
      <c r="ID33" s="81"/>
      <c r="IE33" s="81"/>
      <c r="IF33" s="81"/>
      <c r="IG33" s="81"/>
      <c r="IH33" s="81"/>
      <c r="II33" s="81"/>
      <c r="IJ33" s="81"/>
      <c r="IK33" s="81"/>
      <c r="IL33" s="81"/>
      <c r="IM33" s="98"/>
      <c r="IN33" s="101"/>
      <c r="IO33" s="101"/>
      <c r="IP33" s="86">
        <v>-24</v>
      </c>
      <c r="IQ33" s="86">
        <v>0.7148932552121562</v>
      </c>
      <c r="IR33" s="86">
        <v>1.3988102317502404</v>
      </c>
      <c r="IS33" s="95">
        <v>-23.328345528225853</v>
      </c>
      <c r="IT33" s="86">
        <v>0.7149684037923233</v>
      </c>
      <c r="IU33" s="86">
        <v>1.3986632062281592</v>
      </c>
      <c r="IV33" s="95">
        <v>-23.167300659836304</v>
      </c>
    </row>
    <row r="34" spans="1:256" ht="16.5" thickTop="1">
      <c r="A34" s="53"/>
      <c r="B34" s="42" t="s">
        <v>49</v>
      </c>
      <c r="C34" s="65">
        <f>IE40*C23</f>
        <v>195.8141180120662</v>
      </c>
      <c r="D34" s="66">
        <f>C34*$C$30</f>
        <v>19.58141180120662</v>
      </c>
      <c r="E34" s="66">
        <f>D34*$C$24</f>
        <v>4112.09647825339</v>
      </c>
      <c r="F34" s="67"/>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80"/>
      <c r="IC34" s="80"/>
      <c r="ID34" s="81"/>
      <c r="IE34" s="81"/>
      <c r="IF34" s="81"/>
      <c r="IG34" s="81"/>
      <c r="IH34" s="81"/>
      <c r="II34" s="81"/>
      <c r="IJ34" s="81"/>
      <c r="IK34" s="81"/>
      <c r="IL34" s="81"/>
      <c r="IM34" s="98"/>
      <c r="IN34" s="97"/>
      <c r="IO34" s="97"/>
      <c r="IP34" s="86">
        <v>-23</v>
      </c>
      <c r="IQ34" s="86">
        <v>0.7178150127158043</v>
      </c>
      <c r="IR34" s="86">
        <v>1.3931165861474086</v>
      </c>
      <c r="IS34" s="95">
        <v>-22.238522510102207</v>
      </c>
      <c r="IT34" s="86">
        <v>0.7178982979247259</v>
      </c>
      <c r="IU34" s="86">
        <v>1.392954967146131</v>
      </c>
      <c r="IV34" s="95">
        <v>-22.060624410974206</v>
      </c>
    </row>
    <row r="35" spans="1:256" ht="15.75">
      <c r="A35" s="53"/>
      <c r="B35" s="42" t="s">
        <v>31</v>
      </c>
      <c r="C35" s="68">
        <f>IE47*C23</f>
        <v>44.65735846781782</v>
      </c>
      <c r="D35" s="69">
        <f>C35*$C$30</f>
        <v>4.465735846781782</v>
      </c>
      <c r="E35" s="66">
        <f>D35*$C$24</f>
        <v>937.8045278241742</v>
      </c>
      <c r="F35" s="70">
        <f>E34-E35</f>
        <v>3174.291950429216</v>
      </c>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80"/>
      <c r="IC35" s="80"/>
      <c r="ID35" s="81"/>
      <c r="IE35" s="81"/>
      <c r="IF35" s="81"/>
      <c r="IG35" s="81"/>
      <c r="IH35" s="81"/>
      <c r="II35" s="81"/>
      <c r="IJ35" s="81"/>
      <c r="IK35" s="81"/>
      <c r="IL35" s="81"/>
      <c r="IM35" s="103">
        <v>1</v>
      </c>
      <c r="IN35" s="97"/>
      <c r="IO35" s="97"/>
      <c r="IP35" s="86">
        <v>-22</v>
      </c>
      <c r="IQ35" s="86">
        <v>0.7207406973628595</v>
      </c>
      <c r="IR35" s="86">
        <v>1.3874615429084705</v>
      </c>
      <c r="IS35" s="95">
        <v>-21.140668525460395</v>
      </c>
      <c r="IT35" s="86">
        <v>0.7208329270285253</v>
      </c>
      <c r="IU35" s="86">
        <v>1.3872840189505207</v>
      </c>
      <c r="IV35" s="95">
        <v>-20.944306024421394</v>
      </c>
    </row>
    <row r="36" spans="1:256" ht="18" customHeight="1">
      <c r="A36" s="53"/>
      <c r="B36" s="42" t="s">
        <v>32</v>
      </c>
      <c r="C36" s="68">
        <f>IE54*C23</f>
        <v>19.36470155792595</v>
      </c>
      <c r="D36" s="69">
        <f>C36*$C$30</f>
        <v>1.9364701557925952</v>
      </c>
      <c r="E36" s="66">
        <f>D36*$C$24</f>
        <v>406.658732716445</v>
      </c>
      <c r="F36" s="70">
        <f>E35-E36</f>
        <v>531.1457951077292</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80"/>
      <c r="IC36" s="80"/>
      <c r="ID36" s="81"/>
      <c r="IE36" s="81"/>
      <c r="IF36" s="81"/>
      <c r="IG36" s="81"/>
      <c r="IH36" s="81"/>
      <c r="II36" s="81"/>
      <c r="IJ36" s="81"/>
      <c r="IK36" s="81"/>
      <c r="IL36" s="81"/>
      <c r="IM36" s="80">
        <v>2</v>
      </c>
      <c r="IN36" s="97"/>
      <c r="IO36" s="97"/>
      <c r="IP36" s="86">
        <v>-21</v>
      </c>
      <c r="IQ36" s="86">
        <v>0.7236706727483662</v>
      </c>
      <c r="IR36" s="86">
        <v>1.3818440316258591</v>
      </c>
      <c r="IS36" s="95">
        <v>-20.03409093133671</v>
      </c>
      <c r="IT36" s="86">
        <v>0.7237727275608815</v>
      </c>
      <c r="IU36" s="86">
        <v>1.3816491861609737</v>
      </c>
      <c r="IV36" s="95">
        <v>-19.817513582678792</v>
      </c>
    </row>
    <row r="37" spans="1:256" ht="18" customHeight="1">
      <c r="A37" s="53"/>
      <c r="B37" s="42" t="s">
        <v>43</v>
      </c>
      <c r="C37" s="65">
        <f>IE63*C23</f>
        <v>16.497302022020207</v>
      </c>
      <c r="D37" s="66">
        <f>C37*$C$30</f>
        <v>1.6497302022020208</v>
      </c>
      <c r="E37" s="66">
        <f>D37*$C$24</f>
        <v>346.44334246242437</v>
      </c>
      <c r="F37" s="70">
        <f>E36-E37</f>
        <v>60.21539025402063</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80"/>
      <c r="IC37" s="80"/>
      <c r="ID37" s="104" t="s">
        <v>21</v>
      </c>
      <c r="IE37" s="81"/>
      <c r="IF37" s="81"/>
      <c r="IG37" s="81"/>
      <c r="IH37" s="81"/>
      <c r="II37" s="81"/>
      <c r="IJ37" s="81"/>
      <c r="IK37" s="81"/>
      <c r="IL37" s="81"/>
      <c r="IM37" s="80">
        <v>3</v>
      </c>
      <c r="IN37" s="97"/>
      <c r="IO37" s="97"/>
      <c r="IP37" s="86">
        <v>-20</v>
      </c>
      <c r="IQ37" s="86">
        <v>0.7266053316007552</v>
      </c>
      <c r="IR37" s="86">
        <v>1.3762629539160411</v>
      </c>
      <c r="IS37" s="95">
        <v>-18.91804408130732</v>
      </c>
      <c r="IT37" s="86">
        <v>0.7267181710240825</v>
      </c>
      <c r="IU37" s="86">
        <v>1.3760492579823784</v>
      </c>
      <c r="IV37" s="95">
        <v>-18.679351395869176</v>
      </c>
    </row>
    <row r="38" spans="1:256" ht="26.25" customHeight="1">
      <c r="A38" s="53"/>
      <c r="B38" s="74" t="s">
        <v>48</v>
      </c>
      <c r="C38" s="75"/>
      <c r="D38" s="75"/>
      <c r="E38" s="75"/>
      <c r="F38" s="76">
        <f>SUM(F35:F37)</f>
        <v>3765.6531357909657</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80"/>
      <c r="IC38" s="80"/>
      <c r="ID38" s="105" t="s">
        <v>10</v>
      </c>
      <c r="IE38" s="106">
        <f>221*C18*C19*(9.81*C19)^0.5*(1-IN23/IN24)^0.5*(2/(1+(IN23/IN24)^(-1/3)))^1.5</f>
        <v>736.3429435088417</v>
      </c>
      <c r="IF38" s="81"/>
      <c r="IG38" s="81"/>
      <c r="IH38" s="81"/>
      <c r="II38" s="81"/>
      <c r="IJ38" s="81"/>
      <c r="IK38" s="81"/>
      <c r="IL38" s="81"/>
      <c r="IM38" s="80"/>
      <c r="IN38" s="107"/>
      <c r="IO38" s="107"/>
      <c r="IP38" s="86">
        <v>-19</v>
      </c>
      <c r="IQ38" s="86">
        <v>0.7295450978529007</v>
      </c>
      <c r="IR38" s="86">
        <v>1.370717181080465</v>
      </c>
      <c r="IS38" s="95">
        <v>-17.791725772469423</v>
      </c>
      <c r="IT38" s="86">
        <v>0.7296697664655113</v>
      </c>
      <c r="IU38" s="86">
        <v>1.3704829855346161</v>
      </c>
      <c r="IV38" s="95">
        <v>-17.528855708215982</v>
      </c>
    </row>
    <row r="39" spans="1:256" ht="28.5" customHeight="1" thickBot="1">
      <c r="A39" s="54"/>
      <c r="B39" s="55"/>
      <c r="C39" s="56"/>
      <c r="D39" s="51"/>
      <c r="E39" s="51"/>
      <c r="F39" s="52"/>
      <c r="IB39" s="80"/>
      <c r="IC39" s="80"/>
      <c r="ID39" s="105" t="s">
        <v>11</v>
      </c>
      <c r="IE39" s="106">
        <f>IE38*IN24*(IO23-IO24)/1000</f>
        <v>18.357573563631206</v>
      </c>
      <c r="IF39" s="81"/>
      <c r="IG39" s="81"/>
      <c r="IH39" s="81"/>
      <c r="II39" s="81"/>
      <c r="IJ39" s="81"/>
      <c r="IK39" s="81"/>
      <c r="IL39" s="81"/>
      <c r="IM39" s="108"/>
      <c r="IN39" s="107"/>
      <c r="IO39" s="107"/>
      <c r="IP39" s="86">
        <v>-18</v>
      </c>
      <c r="IQ39" s="86">
        <v>0.7324904288416968</v>
      </c>
      <c r="IR39" s="86">
        <v>1.3652055516702408</v>
      </c>
      <c r="IS39" s="95">
        <v>-16.654273485905346</v>
      </c>
      <c r="IT39" s="86">
        <v>0.7326280631343906</v>
      </c>
      <c r="IU39" s="86">
        <v>1.3649490789660943</v>
      </c>
      <c r="IV39" s="95">
        <v>-16.364990151711048</v>
      </c>
    </row>
    <row r="40" spans="1:256" ht="31.5" customHeight="1">
      <c r="A40" s="6"/>
      <c r="IB40" s="80"/>
      <c r="IC40" s="80"/>
      <c r="ID40" s="109" t="s">
        <v>14</v>
      </c>
      <c r="IE40" s="110">
        <f>IE39/1.5</f>
        <v>12.238382375754137</v>
      </c>
      <c r="IF40" s="81"/>
      <c r="IG40" s="81"/>
      <c r="IH40" s="81"/>
      <c r="II40" s="81"/>
      <c r="IJ40" s="81"/>
      <c r="IK40" s="81"/>
      <c r="IL40" s="81"/>
      <c r="IM40" s="108"/>
      <c r="IN40" s="107"/>
      <c r="IO40" s="107"/>
      <c r="IP40" s="86">
        <v>-17</v>
      </c>
      <c r="IQ40" s="86">
        <v>0.7354418176433297</v>
      </c>
      <c r="IR40" s="86">
        <v>1.359726868951276</v>
      </c>
      <c r="IS40" s="95">
        <v>-15.50476040975293</v>
      </c>
      <c r="IT40" s="86">
        <v>0.7355936533043269</v>
      </c>
      <c r="IU40" s="86">
        <v>1.3594462044471771</v>
      </c>
      <c r="IV40" s="95">
        <v>-15.18664093313903</v>
      </c>
    </row>
    <row r="41" spans="1:256" ht="30.75" customHeight="1" hidden="1">
      <c r="A41" s="6"/>
      <c r="IB41" s="80"/>
      <c r="IC41" s="80"/>
      <c r="ID41" s="109"/>
      <c r="IE41" s="111"/>
      <c r="IF41" s="81"/>
      <c r="IG41" s="81"/>
      <c r="IH41" s="81"/>
      <c r="II41" s="81"/>
      <c r="IJ41" s="81"/>
      <c r="IK41" s="81"/>
      <c r="IL41" s="81"/>
      <c r="IM41" s="108"/>
      <c r="IN41" s="97"/>
      <c r="IO41" s="97"/>
      <c r="IP41" s="86">
        <v>-16</v>
      </c>
      <c r="IQ41" s="86">
        <v>0.7383997955518415</v>
      </c>
      <c r="IR41" s="86">
        <v>1.3542798982665645</v>
      </c>
      <c r="IS41" s="95">
        <v>-14.342191233358937</v>
      </c>
      <c r="IT41" s="86">
        <v>0.7385671752712477</v>
      </c>
      <c r="IU41" s="86">
        <v>1.353972981039589</v>
      </c>
      <c r="IV41" s="95">
        <v>-13.992611739734897</v>
      </c>
    </row>
    <row r="42" spans="1:256" ht="30.75" hidden="1">
      <c r="A42" s="3"/>
      <c r="IB42" s="80"/>
      <c r="IC42" s="80"/>
      <c r="ID42" s="104" t="s">
        <v>27</v>
      </c>
      <c r="IE42" s="81"/>
      <c r="IF42" s="81"/>
      <c r="IG42" s="81"/>
      <c r="IH42" s="81"/>
      <c r="II42" s="81"/>
      <c r="IJ42" s="81"/>
      <c r="IK42" s="81"/>
      <c r="IL42" s="81"/>
      <c r="IM42" s="80"/>
      <c r="IN42" s="80"/>
      <c r="IO42" s="80"/>
      <c r="IP42" s="86">
        <v>-15</v>
      </c>
      <c r="IQ42" s="86">
        <v>0.7413649347090533</v>
      </c>
      <c r="IR42" s="86">
        <v>1.348863364292307</v>
      </c>
      <c r="IS42" s="95">
        <v>-13.165497700268725</v>
      </c>
      <c r="IT42" s="86">
        <v>0.7415493165369519</v>
      </c>
      <c r="IU42" s="86">
        <v>1.3485279774378558</v>
      </c>
      <c r="IV42" s="95">
        <v>-12.781618347753474</v>
      </c>
    </row>
    <row r="43" spans="236:256" ht="30" hidden="1">
      <c r="IB43" s="80"/>
      <c r="IC43" s="80"/>
      <c r="ID43" s="112" t="s">
        <v>19</v>
      </c>
      <c r="IE43" s="113">
        <f>IE38*(1-0.8)*(1-IE18)</f>
        <v>126.81461804874493</v>
      </c>
      <c r="IF43" s="81"/>
      <c r="IG43" s="81"/>
      <c r="IH43" s="81"/>
      <c r="II43" s="81"/>
      <c r="IJ43" s="81"/>
      <c r="IK43" s="81"/>
      <c r="IL43" s="81"/>
      <c r="IM43" s="80"/>
      <c r="IN43" s="114"/>
      <c r="IO43" s="114"/>
      <c r="IP43" s="86">
        <v>-14</v>
      </c>
      <c r="IQ43" s="86">
        <v>0.7443378508944091</v>
      </c>
      <c r="IR43" s="86">
        <v>1.343475948184528</v>
      </c>
      <c r="IS43" s="95">
        <v>-11.973533907034337</v>
      </c>
      <c r="IT43" s="86">
        <v>0.7445408171891864</v>
      </c>
      <c r="IU43" s="86">
        <v>1.3431097085788137</v>
      </c>
      <c r="IV43" s="95">
        <v>-11.55228291715581</v>
      </c>
    </row>
    <row r="44" spans="1:256" ht="15" hidden="1">
      <c r="A44" s="12"/>
      <c r="IB44" s="80"/>
      <c r="IC44" s="80"/>
      <c r="ID44" s="112" t="s">
        <v>17</v>
      </c>
      <c r="IE44" s="113">
        <f>(87*(C27-C28)^1.76)*C22/3600</f>
        <v>41.11571872858686</v>
      </c>
      <c r="IF44" s="81"/>
      <c r="IG44" s="81"/>
      <c r="IH44" s="81"/>
      <c r="II44" s="81"/>
      <c r="IJ44" s="81"/>
      <c r="IK44" s="81"/>
      <c r="IL44" s="81"/>
      <c r="IM44" s="115"/>
      <c r="IN44" s="114"/>
      <c r="IO44" s="114"/>
      <c r="IP44" s="86">
        <v>-13</v>
      </c>
      <c r="IQ44" s="86">
        <v>0.7473192064838645</v>
      </c>
      <c r="IR44" s="86">
        <v>1.3381162846128338</v>
      </c>
      <c r="IS44" s="95">
        <v>-10.76507133395373</v>
      </c>
      <c r="IT44" s="86">
        <v>0.7475424734899083</v>
      </c>
      <c r="IU44" s="86">
        <v>1.3377166321152183</v>
      </c>
      <c r="IV44" s="95">
        <v>-10.303127954405875</v>
      </c>
    </row>
    <row r="45" spans="1:256" ht="16.5" customHeight="1" hidden="1">
      <c r="A45" s="12"/>
      <c r="B45" s="40"/>
      <c r="C45" s="40"/>
      <c r="IB45" s="80"/>
      <c r="IC45" s="80"/>
      <c r="ID45" s="116" t="s">
        <v>18</v>
      </c>
      <c r="IE45" s="113">
        <f>SUM(IE43:IE44)</f>
        <v>167.9303367773318</v>
      </c>
      <c r="IF45" s="81"/>
      <c r="IG45" s="81"/>
      <c r="IH45" s="81"/>
      <c r="II45" s="81"/>
      <c r="IJ45" s="81"/>
      <c r="IK45" s="81"/>
      <c r="IL45" s="81"/>
      <c r="IM45" s="115"/>
      <c r="IN45" s="80"/>
      <c r="IO45" s="80"/>
      <c r="IP45" s="86">
        <v>-12</v>
      </c>
      <c r="IQ45" s="86">
        <v>0.7503097135875326</v>
      </c>
      <c r="IR45" s="86">
        <v>1.332782958677954</v>
      </c>
      <c r="IS45" s="95">
        <v>-9.538793592920502</v>
      </c>
      <c r="IT45" s="86">
        <v>0.7505551416842228</v>
      </c>
      <c r="IU45" s="86">
        <v>1.3323471447494593</v>
      </c>
      <c r="IV45" s="95">
        <v>-9.03256992405961</v>
      </c>
    </row>
    <row r="46" spans="1:256" ht="15" hidden="1">
      <c r="A46" s="12"/>
      <c r="D46" s="2"/>
      <c r="E46" s="2"/>
      <c r="IB46" s="80"/>
      <c r="IC46" s="80"/>
      <c r="ID46" s="105" t="s">
        <v>11</v>
      </c>
      <c r="IE46" s="117">
        <f>IE45*IN24*(IO23-IO24)/1000</f>
        <v>4.186627356357921</v>
      </c>
      <c r="IF46" s="81"/>
      <c r="IG46" s="81"/>
      <c r="IH46" s="81"/>
      <c r="II46" s="81"/>
      <c r="IJ46" s="81"/>
      <c r="IK46" s="81"/>
      <c r="IL46" s="81"/>
      <c r="IM46" s="115"/>
      <c r="IN46" s="80"/>
      <c r="IO46" s="80"/>
      <c r="IP46" s="86">
        <v>-11</v>
      </c>
      <c r="IQ46" s="86">
        <v>0.75331013737647</v>
      </c>
      <c r="IR46" s="86">
        <v>1.327474502709693</v>
      </c>
      <c r="IS46" s="95">
        <v>-8.293290876511259</v>
      </c>
      <c r="IT46" s="86">
        <v>0.7535797420434013</v>
      </c>
      <c r="IU46" s="86">
        <v>1.3269995784233894</v>
      </c>
      <c r="IV46" s="95">
        <v>-7.7389124883484985</v>
      </c>
    </row>
    <row r="47" spans="1:256" ht="15" hidden="1">
      <c r="A47" s="12"/>
      <c r="D47" s="2"/>
      <c r="E47" s="2"/>
      <c r="IB47" s="80"/>
      <c r="IC47" s="80"/>
      <c r="ID47" s="109" t="s">
        <v>14</v>
      </c>
      <c r="IE47" s="118">
        <f>IE46/1.5</f>
        <v>2.791084904238614</v>
      </c>
      <c r="IF47" s="81"/>
      <c r="IG47" s="81"/>
      <c r="IH47" s="81"/>
      <c r="II47" s="81"/>
      <c r="IJ47" s="81"/>
      <c r="IK47" s="81"/>
      <c r="IL47" s="81"/>
      <c r="IM47" s="83"/>
      <c r="IN47" s="80"/>
      <c r="IO47" s="80"/>
      <c r="IP47" s="86">
        <v>-10</v>
      </c>
      <c r="IQ47" s="86">
        <v>0.7563212996097031</v>
      </c>
      <c r="IR47" s="86">
        <v>1.3221893929419235</v>
      </c>
      <c r="IS47" s="95">
        <v>-7.027054091300511</v>
      </c>
      <c r="IT47" s="86">
        <v>0.7566172631563871</v>
      </c>
      <c r="IU47" s="86">
        <v>1.321672196360272</v>
      </c>
      <c r="IV47" s="95">
        <v>-6.420339352348517</v>
      </c>
    </row>
    <row r="48" spans="1:256" ht="15" hidden="1">
      <c r="A48" s="12"/>
      <c r="D48" s="2"/>
      <c r="E48" s="2"/>
      <c r="IB48" s="80"/>
      <c r="IC48" s="80"/>
      <c r="ID48" s="81"/>
      <c r="IE48" s="81"/>
      <c r="IF48" s="81"/>
      <c r="IG48" s="81"/>
      <c r="IH48" s="81"/>
      <c r="II48" s="81"/>
      <c r="IJ48" s="81"/>
      <c r="IK48" s="81"/>
      <c r="IL48" s="81"/>
      <c r="IM48" s="83"/>
      <c r="IN48" s="80"/>
      <c r="IO48" s="80"/>
      <c r="IP48" s="86">
        <v>-9</v>
      </c>
      <c r="IQ48" s="86">
        <v>0.7593440823733946</v>
      </c>
      <c r="IR48" s="86">
        <v>1.3169260460612466</v>
      </c>
      <c r="IS48" s="95">
        <v>-5.7384686571130334</v>
      </c>
      <c r="IT48" s="86">
        <v>0.7596687664853137</v>
      </c>
      <c r="IU48" s="86">
        <v>1.3163631889548437</v>
      </c>
      <c r="IV48" s="95">
        <v>-5.074906690509593</v>
      </c>
    </row>
    <row r="49" spans="1:256" ht="30" hidden="1">
      <c r="A49" s="12"/>
      <c r="C49" s="45"/>
      <c r="D49" s="2"/>
      <c r="E49" s="2"/>
      <c r="IB49" s="80"/>
      <c r="IC49" s="80"/>
      <c r="ID49" s="104" t="s">
        <v>26</v>
      </c>
      <c r="IE49" s="81"/>
      <c r="IF49" s="81"/>
      <c r="IG49" s="81"/>
      <c r="IH49" s="81"/>
      <c r="II49" s="81"/>
      <c r="IJ49" s="81"/>
      <c r="IK49" s="81"/>
      <c r="IL49" s="81"/>
      <c r="IM49" s="83"/>
      <c r="IN49" s="80"/>
      <c r="IO49" s="80"/>
      <c r="IP49" s="86">
        <v>-8</v>
      </c>
      <c r="IQ49" s="86">
        <v>0.7623794320449259</v>
      </c>
      <c r="IR49" s="86">
        <v>1.3116828156259488</v>
      </c>
      <c r="IS49" s="95">
        <v>-4.4258079525275935</v>
      </c>
      <c r="IT49" s="86">
        <v>0.7627353912017857</v>
      </c>
      <c r="IU49" s="86">
        <v>1.311070669507513</v>
      </c>
      <c r="IV49" s="95">
        <v>-3.700535128327967</v>
      </c>
    </row>
    <row r="50" spans="1:256" ht="30" hidden="1">
      <c r="A50" s="12"/>
      <c r="B50" s="40"/>
      <c r="C50" s="40"/>
      <c r="IB50" s="80"/>
      <c r="IC50" s="80"/>
      <c r="ID50" s="112" t="s">
        <v>19</v>
      </c>
      <c r="IE50" s="113">
        <f>IE38*(1-0.95)*(1-IE19)</f>
        <v>31.70365451218627</v>
      </c>
      <c r="IF50" s="81"/>
      <c r="IG50" s="81"/>
      <c r="IH50" s="81"/>
      <c r="II50" s="81"/>
      <c r="IJ50" s="81"/>
      <c r="IK50" s="81"/>
      <c r="IL50" s="81"/>
      <c r="IM50" s="83"/>
      <c r="IN50" s="80"/>
      <c r="IO50" s="80"/>
      <c r="IP50" s="86">
        <v>-7</v>
      </c>
      <c r="IQ50" s="86">
        <v>0.7654283634956404</v>
      </c>
      <c r="IR50" s="86">
        <v>1.3064579883518985</v>
      </c>
      <c r="IS50" s="95">
        <v>-3.087226385383292</v>
      </c>
      <c r="IT50" s="86">
        <v>0.7658183593220471</v>
      </c>
      <c r="IU50" s="86">
        <v>1.3057926697987052</v>
      </c>
      <c r="IV50" s="95">
        <v>-2.2950012507084017</v>
      </c>
    </row>
    <row r="51" spans="1:256" ht="15" hidden="1">
      <c r="A51" s="12"/>
      <c r="B51" s="40"/>
      <c r="C51" s="40"/>
      <c r="IB51" s="80"/>
      <c r="IC51" s="80"/>
      <c r="ID51" s="112" t="s">
        <v>17</v>
      </c>
      <c r="IE51" s="113">
        <f>(87*(C27-C28)^1.76)*C22/3600</f>
        <v>41.11571872858686</v>
      </c>
      <c r="IF51" s="81"/>
      <c r="IG51" s="81"/>
      <c r="IH51" s="81"/>
      <c r="II51" s="81"/>
      <c r="IJ51" s="81"/>
      <c r="IK51" s="81"/>
      <c r="IL51" s="81"/>
      <c r="IM51" s="83"/>
      <c r="IN51" s="80"/>
      <c r="IO51" s="80"/>
      <c r="IP51" s="86">
        <v>-6</v>
      </c>
      <c r="IQ51" s="86">
        <v>0.7684919645470631</v>
      </c>
      <c r="IR51" s="86">
        <v>1.3012497802620278</v>
      </c>
      <c r="IS51" s="95">
        <v>-1.7207520653161659</v>
      </c>
      <c r="IT51" s="86">
        <v>0.7689189811606683</v>
      </c>
      <c r="IU51" s="86">
        <v>1.3005271354993988</v>
      </c>
      <c r="IV51" s="95">
        <v>-0.8559286060863349</v>
      </c>
    </row>
    <row r="52" spans="1:256" ht="15" hidden="1">
      <c r="A52" s="12"/>
      <c r="D52" s="2"/>
      <c r="E52" s="2"/>
      <c r="IB52" s="80"/>
      <c r="IC52" s="80"/>
      <c r="ID52" s="116" t="s">
        <v>18</v>
      </c>
      <c r="IE52" s="113">
        <f>SUM(IE50:IE51)</f>
        <v>72.81937324077313</v>
      </c>
      <c r="IF52" s="81"/>
      <c r="IG52" s="81"/>
      <c r="IH52" s="81"/>
      <c r="II52" s="81"/>
      <c r="IJ52" s="81"/>
      <c r="IK52" s="81"/>
      <c r="IL52" s="81"/>
      <c r="IM52" s="83"/>
      <c r="IN52" s="80"/>
      <c r="IO52" s="80"/>
      <c r="IP52" s="86">
        <v>-5</v>
      </c>
      <c r="IQ52" s="86">
        <v>0.7715714006965966</v>
      </c>
      <c r="IR52" s="86">
        <v>1.2960563326960688</v>
      </c>
      <c r="IS52" s="95">
        <v>-0.32427905343629587</v>
      </c>
      <c r="IT52" s="86">
        <v>0.7720386611240767</v>
      </c>
      <c r="IU52" s="86">
        <v>1.295271921413903</v>
      </c>
      <c r="IV52" s="95">
        <v>0.6192218273842816</v>
      </c>
    </row>
    <row r="53" spans="1:256" ht="15" hidden="1">
      <c r="A53" s="12"/>
      <c r="D53" s="46"/>
      <c r="E53" s="46"/>
      <c r="IB53" s="80"/>
      <c r="IC53" s="80"/>
      <c r="ID53" s="105" t="s">
        <v>11</v>
      </c>
      <c r="IE53" s="117">
        <f>IE52*IN24*(IO23-IO24)/1000</f>
        <v>1.8154407710555578</v>
      </c>
      <c r="IF53" s="81"/>
      <c r="IG53" s="81"/>
      <c r="IH53" s="81"/>
      <c r="II53" s="81"/>
      <c r="IJ53" s="81"/>
      <c r="IK53" s="81"/>
      <c r="IL53" s="81"/>
      <c r="IM53" s="83"/>
      <c r="IN53" s="80"/>
      <c r="IO53" s="80"/>
      <c r="IP53" s="86">
        <v>-4</v>
      </c>
      <c r="IQ53" s="86">
        <v>0.7746679201300042</v>
      </c>
      <c r="IR53" s="86">
        <v>1.2908757081772286</v>
      </c>
      <c r="IS53" s="95">
        <v>1.1044408378732766</v>
      </c>
      <c r="IT53" s="86">
        <v>0.7751789038671241</v>
      </c>
      <c r="IU53" s="86">
        <v>1.290024786550968</v>
      </c>
      <c r="IV53" s="95">
        <v>2.1331617503524156</v>
      </c>
    </row>
    <row r="54" spans="1:256" ht="15" hidden="1">
      <c r="A54" s="12"/>
      <c r="D54" s="2"/>
      <c r="E54" s="2"/>
      <c r="IB54" s="80"/>
      <c r="IC54" s="80"/>
      <c r="ID54" s="109" t="s">
        <v>14</v>
      </c>
      <c r="IE54" s="118">
        <f>IE53/1.5</f>
        <v>1.210293847370372</v>
      </c>
      <c r="IF54" s="81"/>
      <c r="IG54" s="81"/>
      <c r="IH54" s="81"/>
      <c r="II54" s="81"/>
      <c r="IJ54" s="81"/>
      <c r="IK54" s="81"/>
      <c r="IL54" s="81"/>
      <c r="IM54" s="83"/>
      <c r="IN54" s="80"/>
      <c r="IO54" s="80"/>
      <c r="IP54" s="86">
        <v>-3</v>
      </c>
      <c r="IQ54" s="86">
        <v>0.7777828590394524</v>
      </c>
      <c r="IR54" s="86">
        <v>1.2857058861325148</v>
      </c>
      <c r="IS54" s="95">
        <v>2.5678067244253047</v>
      </c>
      <c r="IT54" s="86">
        <v>0.7783413208379785</v>
      </c>
      <c r="IU54" s="86">
        <v>1.2847833890193305</v>
      </c>
      <c r="IV54" s="95">
        <v>3.688786265717426</v>
      </c>
    </row>
    <row r="55" spans="1:256" ht="15" hidden="1">
      <c r="A55" s="12"/>
      <c r="D55" s="2"/>
      <c r="E55" s="2"/>
      <c r="IB55" s="80"/>
      <c r="IC55" s="80"/>
      <c r="ID55" s="109"/>
      <c r="IE55" s="111"/>
      <c r="IF55" s="81"/>
      <c r="IG55" s="81"/>
      <c r="IH55" s="81"/>
      <c r="II55" s="81"/>
      <c r="IJ55" s="81"/>
      <c r="IK55" s="81"/>
      <c r="IL55" s="81"/>
      <c r="IM55" s="83"/>
      <c r="IN55" s="80"/>
      <c r="IO55" s="80"/>
      <c r="IP55" s="86">
        <v>-2</v>
      </c>
      <c r="IQ55" s="86">
        <v>0.7809176472674974</v>
      </c>
      <c r="IR55" s="86">
        <v>1.2805447584634462</v>
      </c>
      <c r="IS55" s="95">
        <v>4.06837784098726</v>
      </c>
      <c r="IT55" s="86">
        <v>0.7815276372389566</v>
      </c>
      <c r="IU55" s="86">
        <v>1.2795452807438519</v>
      </c>
      <c r="IV55" s="95">
        <v>5.2891852610560575</v>
      </c>
    </row>
    <row r="56" spans="1:256" ht="15" hidden="1">
      <c r="A56" s="12"/>
      <c r="D56" s="2"/>
      <c r="E56" s="2"/>
      <c r="IB56" s="80"/>
      <c r="IC56" s="80"/>
      <c r="ID56" s="81"/>
      <c r="IE56" s="81"/>
      <c r="IF56" s="81"/>
      <c r="IG56" s="81"/>
      <c r="IH56" s="81"/>
      <c r="II56" s="81"/>
      <c r="IJ56" s="81"/>
      <c r="IK56" s="81"/>
      <c r="IL56" s="81"/>
      <c r="IM56" s="83"/>
      <c r="IN56" s="80"/>
      <c r="IO56" s="80"/>
      <c r="IP56" s="86">
        <v>-1</v>
      </c>
      <c r="IQ56" s="86">
        <v>0.7840738142992</v>
      </c>
      <c r="IR56" s="86">
        <v>1.2753901249639277</v>
      </c>
      <c r="IS56" s="95">
        <v>5.608883278292329</v>
      </c>
      <c r="IT56" s="86">
        <v>0.7847396994335092</v>
      </c>
      <c r="IU56" s="86">
        <v>1.274307901998438</v>
      </c>
      <c r="IV56" s="95">
        <v>6.937655498379449</v>
      </c>
    </row>
    <row r="57" spans="1:256" ht="30" hidden="1">
      <c r="A57" s="12"/>
      <c r="C57" s="45"/>
      <c r="D57" s="36"/>
      <c r="E57" s="36"/>
      <c r="IB57" s="80"/>
      <c r="IC57" s="80"/>
      <c r="ID57" s="119" t="s">
        <v>20</v>
      </c>
      <c r="IE57" s="81"/>
      <c r="IF57" s="81"/>
      <c r="IG57" s="81"/>
      <c r="IH57" s="81"/>
      <c r="II57" s="81"/>
      <c r="IJ57" s="81"/>
      <c r="IK57" s="81"/>
      <c r="IL57" s="81"/>
      <c r="IM57" s="83"/>
      <c r="IN57" s="80"/>
      <c r="IO57" s="80"/>
      <c r="IP57" s="86">
        <v>0</v>
      </c>
      <c r="IQ57" s="86">
        <v>0.7872527108247191</v>
      </c>
      <c r="IR57" s="86">
        <v>1.270240148112553</v>
      </c>
      <c r="IS57" s="95">
        <v>7.191665667356032</v>
      </c>
      <c r="IT57" s="86">
        <v>0.787979140489317</v>
      </c>
      <c r="IU57" s="86">
        <v>1.2690691271078862</v>
      </c>
      <c r="IV57" s="95">
        <v>8.63703227432695</v>
      </c>
    </row>
    <row r="58" spans="1:256" ht="15" hidden="1">
      <c r="A58" s="12"/>
      <c r="B58" s="40"/>
      <c r="C58" s="40"/>
      <c r="IB58" s="80"/>
      <c r="IC58" s="80"/>
      <c r="ID58" s="112" t="s">
        <v>22</v>
      </c>
      <c r="IE58" s="113">
        <f>4*(C18+C19)*1*(1-IE20)*(1-IE20)</f>
        <v>5.580555555555555</v>
      </c>
      <c r="IF58" s="81"/>
      <c r="IG58" s="81"/>
      <c r="IH58" s="81"/>
      <c r="II58" s="81"/>
      <c r="IJ58" s="81"/>
      <c r="IK58" s="81"/>
      <c r="IL58" s="81"/>
      <c r="IM58" s="83"/>
      <c r="IN58" s="80"/>
      <c r="IO58" s="80"/>
      <c r="IP58" s="86">
        <v>1</v>
      </c>
      <c r="IQ58" s="86">
        <v>0.7904188170964367</v>
      </c>
      <c r="IR58" s="86">
        <v>1.2651520666897191</v>
      </c>
      <c r="IS58" s="95">
        <v>8.745897776758666</v>
      </c>
      <c r="IT58" s="86">
        <v>0.7912032691639718</v>
      </c>
      <c r="IU58" s="86">
        <v>1.2638977099483604</v>
      </c>
      <c r="IV58" s="95">
        <v>10.302179100690653</v>
      </c>
    </row>
    <row r="59" spans="1:256" ht="15" hidden="1">
      <c r="A59" s="12"/>
      <c r="B59" s="40"/>
      <c r="C59" s="40"/>
      <c r="IB59" s="80"/>
      <c r="IC59" s="80"/>
      <c r="ID59" s="112" t="s">
        <v>23</v>
      </c>
      <c r="IE59" s="120">
        <f>IE38*(1-0.95)*IE20</f>
        <v>15.34047798976755</v>
      </c>
      <c r="IF59" s="81"/>
      <c r="IG59" s="81"/>
      <c r="IH59" s="81"/>
      <c r="II59" s="81"/>
      <c r="IJ59" s="81"/>
      <c r="IK59" s="81"/>
      <c r="IL59" s="81"/>
      <c r="IM59" s="83"/>
      <c r="IN59" s="80"/>
      <c r="IO59" s="80"/>
      <c r="IP59" s="86">
        <v>2</v>
      </c>
      <c r="IQ59" s="86">
        <v>0.7936048039128377</v>
      </c>
      <c r="IR59" s="86">
        <v>1.2600730175391313</v>
      </c>
      <c r="IS59" s="95">
        <v>10.33645821412918</v>
      </c>
      <c r="IT59" s="86">
        <v>0.7944513609476747</v>
      </c>
      <c r="IU59" s="86">
        <v>1.2587303001245203</v>
      </c>
      <c r="IV59" s="95">
        <v>12.011097729925341</v>
      </c>
    </row>
    <row r="60" spans="1:256" ht="15" hidden="1">
      <c r="A60" s="12"/>
      <c r="D60" s="2"/>
      <c r="E60" s="2"/>
      <c r="IB60" s="80"/>
      <c r="IC60" s="80"/>
      <c r="ID60" s="112" t="s">
        <v>17</v>
      </c>
      <c r="IE60" s="113">
        <f>(87*(C27-C28)^1.76)*C22/3600</f>
        <v>41.11571872858686</v>
      </c>
      <c r="IF60" s="81"/>
      <c r="IG60" s="81"/>
      <c r="IH60" s="81"/>
      <c r="II60" s="81"/>
      <c r="IJ60" s="81"/>
      <c r="IK60" s="81"/>
      <c r="IL60" s="81"/>
      <c r="IM60" s="83"/>
      <c r="IN60" s="80"/>
      <c r="IO60" s="80"/>
      <c r="IP60" s="86">
        <v>3</v>
      </c>
      <c r="IQ60" s="86">
        <v>0.7968122892034143</v>
      </c>
      <c r="IR60" s="86">
        <v>1.2550007241978103</v>
      </c>
      <c r="IS60" s="95">
        <v>11.966229879957448</v>
      </c>
      <c r="IT60" s="86">
        <v>0.7977253711122598</v>
      </c>
      <c r="IU60" s="86">
        <v>1.253564241796285</v>
      </c>
      <c r="IV60" s="95">
        <v>13.767274332741508</v>
      </c>
    </row>
    <row r="61" spans="1:256" ht="15" hidden="1">
      <c r="A61" s="12"/>
      <c r="D61" s="2"/>
      <c r="E61" s="2"/>
      <c r="IB61" s="80"/>
      <c r="IC61" s="80"/>
      <c r="ID61" s="116" t="s">
        <v>18</v>
      </c>
      <c r="IE61" s="120">
        <f>SUM(IE58:IE60)</f>
        <v>62.03675227390997</v>
      </c>
      <c r="IF61" s="81"/>
      <c r="IG61" s="81"/>
      <c r="IH61" s="81"/>
      <c r="II61" s="81"/>
      <c r="IJ61" s="81"/>
      <c r="IK61" s="81"/>
      <c r="IL61" s="81"/>
      <c r="IM61" s="83"/>
      <c r="IN61" s="80"/>
      <c r="IO61" s="80"/>
      <c r="IP61" s="86">
        <v>4</v>
      </c>
      <c r="IQ61" s="86">
        <v>0.8000426071209514</v>
      </c>
      <c r="IR61" s="86">
        <v>1.2499334299189628</v>
      </c>
      <c r="IS61" s="95">
        <v>13.637505554011799</v>
      </c>
      <c r="IT61" s="86">
        <v>0.801026915451315</v>
      </c>
      <c r="IU61" s="86">
        <v>1.2483975016452218</v>
      </c>
      <c r="IV61" s="95">
        <v>15.57348869771971</v>
      </c>
    </row>
    <row r="62" spans="236:256" ht="15" hidden="1">
      <c r="IB62" s="80"/>
      <c r="IC62" s="80"/>
      <c r="ID62" s="105" t="s">
        <v>11</v>
      </c>
      <c r="IE62" s="117">
        <f>IE61*IN24*(IO23-IO24)/1000</f>
        <v>1.5466220645643944</v>
      </c>
      <c r="IF62" s="81"/>
      <c r="IG62" s="81"/>
      <c r="IH62" s="81"/>
      <c r="II62" s="81"/>
      <c r="IJ62" s="81"/>
      <c r="IK62" s="81"/>
      <c r="IL62" s="81"/>
      <c r="IM62" s="80"/>
      <c r="IN62" s="80"/>
      <c r="IO62" s="80"/>
      <c r="IP62" s="86">
        <v>5</v>
      </c>
      <c r="IQ62" s="86">
        <v>0.8032971636099163</v>
      </c>
      <c r="IR62" s="86">
        <v>1.244869327692041</v>
      </c>
      <c r="IS62" s="95">
        <v>15.352693762780701</v>
      </c>
      <c r="IT62" s="86">
        <v>0.8043576979017121</v>
      </c>
      <c r="IU62" s="86">
        <v>1.2432279850228949</v>
      </c>
      <c r="IV62" s="95">
        <v>17.43266318354922</v>
      </c>
    </row>
    <row r="63" spans="1:256" ht="15.75" hidden="1">
      <c r="A63" s="17"/>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80"/>
      <c r="IC63" s="80"/>
      <c r="ID63" s="109" t="s">
        <v>14</v>
      </c>
      <c r="IE63" s="110">
        <f>IE62/1.5</f>
        <v>1.031081376376263</v>
      </c>
      <c r="IF63" s="81"/>
      <c r="IG63" s="81"/>
      <c r="IH63" s="81"/>
      <c r="II63" s="81"/>
      <c r="IJ63" s="81"/>
      <c r="IK63" s="81"/>
      <c r="IL63" s="81"/>
      <c r="IM63" s="80"/>
      <c r="IN63" s="121"/>
      <c r="IO63" s="122"/>
      <c r="IP63" s="86">
        <v>6</v>
      </c>
      <c r="IQ63" s="86">
        <v>0.806577439859176</v>
      </c>
      <c r="IR63" s="86">
        <v>1.2398065586542992</v>
      </c>
      <c r="IS63" s="95">
        <v>17.114324001626482</v>
      </c>
      <c r="IT63" s="86">
        <v>0.807719514933554</v>
      </c>
      <c r="IU63" s="86">
        <v>1.2380535340690186</v>
      </c>
      <c r="IV63" s="95">
        <v>19.34786942584269</v>
      </c>
    </row>
    <row r="64" spans="1:256" ht="15.75" hidden="1">
      <c r="A64" s="17"/>
      <c r="IB64" s="80"/>
      <c r="IC64" s="80"/>
      <c r="ID64" s="109"/>
      <c r="IE64" s="111"/>
      <c r="IF64" s="81"/>
      <c r="IG64" s="81"/>
      <c r="IH64" s="81"/>
      <c r="II64" s="81"/>
      <c r="IJ64" s="81"/>
      <c r="IK64" s="81"/>
      <c r="IL64" s="81"/>
      <c r="IM64" s="80"/>
      <c r="IN64" s="121"/>
      <c r="IO64" s="122"/>
      <c r="IP64" s="86">
        <v>7</v>
      </c>
      <c r="IQ64" s="86">
        <v>0.8098849959253634</v>
      </c>
      <c r="IR64" s="86">
        <v>1.2347432104942428</v>
      </c>
      <c r="IS64" s="95">
        <v>18.925052210367404</v>
      </c>
      <c r="IT64" s="86">
        <v>0.8111142601735998</v>
      </c>
      <c r="IU64" s="86">
        <v>1.232871925819642</v>
      </c>
      <c r="IV64" s="95">
        <v>21.32233539755791</v>
      </c>
    </row>
    <row r="65" spans="1:256" ht="15" hidden="1">
      <c r="A65" s="17"/>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80"/>
      <c r="IC65" s="80"/>
      <c r="ID65" s="81"/>
      <c r="IE65" s="81"/>
      <c r="IF65" s="81"/>
      <c r="IG65" s="81"/>
      <c r="IH65" s="81"/>
      <c r="II65" s="81"/>
      <c r="IJ65" s="81"/>
      <c r="IK65" s="81"/>
      <c r="IL65" s="81"/>
      <c r="IM65" s="80"/>
      <c r="IN65" s="123"/>
      <c r="IO65" s="123"/>
      <c r="IP65" s="86">
        <v>8</v>
      </c>
      <c r="IQ65" s="86">
        <v>0.8132214745382185</v>
      </c>
      <c r="IR65" s="86">
        <v>1.2296773158478658</v>
      </c>
      <c r="IS65" s="95">
        <v>20.787666519929342</v>
      </c>
      <c r="IT65" s="86">
        <v>0.8145439292789416</v>
      </c>
      <c r="IU65" s="86">
        <v>1.2276808703064421</v>
      </c>
      <c r="IV65" s="95">
        <v>23.35945284951362</v>
      </c>
    </row>
    <row r="66" spans="1:256" ht="15.75" customHeight="1" hidden="1">
      <c r="A66" s="18"/>
      <c r="IB66" s="80"/>
      <c r="IC66" s="80"/>
      <c r="ID66" s="81"/>
      <c r="IE66" s="81"/>
      <c r="IF66" s="81"/>
      <c r="IG66" s="81"/>
      <c r="IH66" s="81"/>
      <c r="II66" s="81"/>
      <c r="IJ66" s="81"/>
      <c r="IK66" s="81"/>
      <c r="IL66" s="81"/>
      <c r="IM66" s="80"/>
      <c r="IN66" s="81"/>
      <c r="IO66" s="81"/>
      <c r="IP66" s="86">
        <v>9</v>
      </c>
      <c r="IQ66" s="86">
        <v>0.816588605100229</v>
      </c>
      <c r="IR66" s="86">
        <v>1.2246068506886143</v>
      </c>
      <c r="IS66" s="95">
        <v>22.705093289308646</v>
      </c>
      <c r="IT66" s="86">
        <v>0.8180106250792547</v>
      </c>
      <c r="IU66" s="86">
        <v>1.222478008648253</v>
      </c>
      <c r="IV66" s="95">
        <v>25.46278515997411</v>
      </c>
    </row>
    <row r="67" spans="1:256" ht="21" customHeight="1" hidden="1">
      <c r="A67" s="17"/>
      <c r="IB67" s="80"/>
      <c r="IC67" s="80"/>
      <c r="ID67" s="81"/>
      <c r="IE67" s="81"/>
      <c r="IF67" s="81"/>
      <c r="IG67" s="81"/>
      <c r="IH67" s="81"/>
      <c r="II67" s="81"/>
      <c r="IJ67" s="81"/>
      <c r="IK67" s="81"/>
      <c r="IL67" s="81"/>
      <c r="IM67" s="89"/>
      <c r="IN67" s="124"/>
      <c r="IO67" s="125"/>
      <c r="IP67" s="86">
        <v>10</v>
      </c>
      <c r="IQ67" s="86">
        <v>0.8199882078940154</v>
      </c>
      <c r="IR67" s="86">
        <v>1.2195297327120238</v>
      </c>
      <c r="IS67" s="95">
        <v>24.680403453852115</v>
      </c>
      <c r="IT67" s="86">
        <v>0.8215165630076682</v>
      </c>
      <c r="IU67" s="86">
        <v>1.2172609111359642</v>
      </c>
      <c r="IV67" s="95">
        <v>27.636075625025935</v>
      </c>
    </row>
    <row r="68" spans="1:256" ht="15.75" hidden="1">
      <c r="A68" s="18"/>
      <c r="IB68" s="80"/>
      <c r="IC68" s="80"/>
      <c r="ID68" s="81"/>
      <c r="IE68" s="81"/>
      <c r="IF68" s="81"/>
      <c r="IG68" s="81"/>
      <c r="IH68" s="81"/>
      <c r="II68" s="81"/>
      <c r="IJ68" s="81"/>
      <c r="IK68" s="81"/>
      <c r="IL68" s="81"/>
      <c r="IM68" s="89"/>
      <c r="IN68" s="121"/>
      <c r="IO68" s="122"/>
      <c r="IP68" s="86">
        <v>11</v>
      </c>
      <c r="IQ68" s="86">
        <v>0.823422198512105</v>
      </c>
      <c r="IR68" s="86">
        <v>1.2144438197160157</v>
      </c>
      <c r="IS68" s="95">
        <v>26.716819207769667</v>
      </c>
      <c r="IT68" s="86">
        <v>0.8250640768421861</v>
      </c>
      <c r="IU68" s="86">
        <v>1.2120270753119635</v>
      </c>
      <c r="IV68" s="95">
        <v>29.883256224464283</v>
      </c>
    </row>
    <row r="69" spans="1:256" ht="15.75" hidden="1">
      <c r="A69" s="17"/>
      <c r="IB69" s="80"/>
      <c r="IC69" s="80"/>
      <c r="ID69" s="81"/>
      <c r="IE69" s="81"/>
      <c r="IF69" s="81"/>
      <c r="IG69" s="81"/>
      <c r="IH69" s="81"/>
      <c r="II69" s="81"/>
      <c r="IJ69" s="81"/>
      <c r="IK69" s="81"/>
      <c r="IL69" s="81"/>
      <c r="IM69" s="83"/>
      <c r="IN69" s="121"/>
      <c r="IO69" s="122"/>
      <c r="IP69" s="86">
        <v>12</v>
      </c>
      <c r="IQ69" s="86">
        <v>0.8268925925250865</v>
      </c>
      <c r="IR69" s="86">
        <v>1.209346907977848</v>
      </c>
      <c r="IS69" s="95">
        <v>28.817721045917757</v>
      </c>
      <c r="IT69" s="86">
        <v>0.8286556247816753</v>
      </c>
      <c r="IU69" s="86">
        <v>1.2067739240453095</v>
      </c>
      <c r="IV69" s="95">
        <v>32.20845690123706</v>
      </c>
    </row>
    <row r="70" spans="1:256" ht="15.75" hidden="1">
      <c r="A70" s="18"/>
      <c r="IB70" s="80"/>
      <c r="IC70" s="80"/>
      <c r="ID70" s="81"/>
      <c r="IE70" s="81"/>
      <c r="IF70" s="81"/>
      <c r="IG70" s="81"/>
      <c r="IH70" s="81"/>
      <c r="II70" s="81"/>
      <c r="IJ70" s="81"/>
      <c r="IK70" s="81"/>
      <c r="IL70" s="81"/>
      <c r="IM70" s="80"/>
      <c r="IN70" s="121"/>
      <c r="IO70" s="122"/>
      <c r="IP70" s="86">
        <v>13</v>
      </c>
      <c r="IQ70" s="86">
        <v>0.8304015104055891</v>
      </c>
      <c r="IR70" s="86">
        <v>1.204236730628747</v>
      </c>
      <c r="IS70" s="95">
        <v>30.98665519218257</v>
      </c>
      <c r="IT70" s="86">
        <v>0.8322937958827258</v>
      </c>
      <c r="IU70" s="86">
        <v>1.2014988036038476</v>
      </c>
      <c r="IV70" s="95">
        <v>34.61601539611806</v>
      </c>
    </row>
    <row r="71" spans="1:256" ht="15.75" hidden="1">
      <c r="A71" s="17"/>
      <c r="IB71" s="80"/>
      <c r="IC71" s="80"/>
      <c r="ID71" s="81"/>
      <c r="IE71" s="81"/>
      <c r="IF71" s="81"/>
      <c r="IG71" s="81"/>
      <c r="IH71" s="81"/>
      <c r="II71" s="81"/>
      <c r="IJ71" s="81"/>
      <c r="IK71" s="81"/>
      <c r="IL71" s="81"/>
      <c r="IM71" s="124"/>
      <c r="IN71" s="121"/>
      <c r="IO71" s="122"/>
      <c r="IP71" s="86">
        <v>14</v>
      </c>
      <c r="IQ71" s="86">
        <v>0.8339511827271325</v>
      </c>
      <c r="IR71" s="86">
        <v>1.1991109560272646</v>
      </c>
      <c r="IS71" s="95">
        <v>33.22734144432379</v>
      </c>
      <c r="IT71" s="86">
        <v>0.8359813168862146</v>
      </c>
      <c r="IU71" s="86">
        <v>1.1961989817245042</v>
      </c>
      <c r="IV71" s="95">
        <v>37.11048768329559</v>
      </c>
    </row>
    <row r="72" spans="1:256" ht="15.75" hidden="1">
      <c r="A72" s="17"/>
      <c r="IB72" s="80"/>
      <c r="IC72" s="80"/>
      <c r="ID72" s="81"/>
      <c r="IE72" s="81"/>
      <c r="IF72" s="81"/>
      <c r="IG72" s="81"/>
      <c r="IH72" s="81"/>
      <c r="II72" s="81"/>
      <c r="IJ72" s="81"/>
      <c r="IK72" s="81"/>
      <c r="IL72" s="81"/>
      <c r="IM72" s="89"/>
      <c r="IN72" s="121"/>
      <c r="IO72" s="122"/>
      <c r="IP72" s="86">
        <v>15</v>
      </c>
      <c r="IQ72" s="86">
        <v>0.8375439556586673</v>
      </c>
      <c r="IR72" s="86">
        <v>1.1939671861324255</v>
      </c>
      <c r="IS72" s="95">
        <v>35.54368146791707</v>
      </c>
      <c r="IT72" s="86">
        <v>0.8397210594651989</v>
      </c>
      <c r="IU72" s="86">
        <v>1.1908716456830075</v>
      </c>
      <c r="IV72" s="95">
        <v>39.69665905698808</v>
      </c>
    </row>
    <row r="73" spans="236:256" ht="15.75" hidden="1">
      <c r="IB73" s="80"/>
      <c r="IC73" s="80"/>
      <c r="ID73" s="81"/>
      <c r="IE73" s="81"/>
      <c r="IF73" s="81"/>
      <c r="IG73" s="81"/>
      <c r="IH73" s="81"/>
      <c r="II73" s="81"/>
      <c r="IJ73" s="81"/>
      <c r="IK73" s="81"/>
      <c r="IL73" s="81"/>
      <c r="IM73" s="89"/>
      <c r="IN73" s="121"/>
      <c r="IO73" s="122"/>
      <c r="IP73" s="86">
        <v>16</v>
      </c>
      <c r="IQ73" s="86">
        <v>0.8411822967775439</v>
      </c>
      <c r="IR73" s="86">
        <v>1.1888029548777541</v>
      </c>
      <c r="IS73" s="95">
        <v>37.93976757505765</v>
      </c>
      <c r="IT73" s="86">
        <v>0.843516047928834</v>
      </c>
      <c r="IU73" s="86">
        <v>1.1855139003643098</v>
      </c>
      <c r="IV73" s="95">
        <v>42.37955592405153</v>
      </c>
    </row>
    <row r="74" spans="236:256" ht="15.75" hidden="1">
      <c r="IB74" s="80"/>
      <c r="IC74" s="80"/>
      <c r="ID74" s="81"/>
      <c r="IE74" s="81"/>
      <c r="IF74" s="81"/>
      <c r="IG74" s="81"/>
      <c r="IH74" s="81"/>
      <c r="II74" s="81"/>
      <c r="IJ74" s="81"/>
      <c r="IK74" s="81"/>
      <c r="IL74" s="81"/>
      <c r="IM74" s="89"/>
      <c r="IN74" s="121"/>
      <c r="IO74" s="122"/>
      <c r="IP74" s="86">
        <v>17</v>
      </c>
      <c r="IQ74" s="86">
        <v>0.8448688012257942</v>
      </c>
      <c r="IR74" s="86">
        <v>1.1836157265472824</v>
      </c>
      <c r="IS74" s="95">
        <v>40.41989202684618</v>
      </c>
      <c r="IT74" s="86">
        <v>0.847369467420423</v>
      </c>
      <c r="IU74" s="86">
        <v>1.1801227663349938</v>
      </c>
      <c r="IV74" s="95">
        <v>45.164458362945545</v>
      </c>
    </row>
    <row r="75" spans="6:256" ht="15.75" hidden="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80"/>
      <c r="IC75" s="80"/>
      <c r="ID75" s="81"/>
      <c r="IE75" s="81"/>
      <c r="IF75" s="81"/>
      <c r="IG75" s="81"/>
      <c r="IH75" s="81"/>
      <c r="II75" s="81"/>
      <c r="IJ75" s="81"/>
      <c r="IK75" s="81"/>
      <c r="IL75" s="81"/>
      <c r="IM75" s="89"/>
      <c r="IN75" s="121"/>
      <c r="IO75" s="122"/>
      <c r="IP75" s="86">
        <v>18</v>
      </c>
      <c r="IQ75" s="86">
        <v>0.8486061982369367</v>
      </c>
      <c r="IR75" s="86">
        <v>1.1784028941546725</v>
      </c>
      <c r="IS75" s="95">
        <v>42.988556902324326</v>
      </c>
      <c r="IT75" s="86">
        <v>0.8512846726514621</v>
      </c>
      <c r="IU75" s="86">
        <v>1.1746951779189683</v>
      </c>
      <c r="IV75" s="95">
        <v>48.05691351534212</v>
      </c>
    </row>
    <row r="76" spans="236:256" ht="15.75" hidden="1">
      <c r="IB76" s="80"/>
      <c r="IC76" s="80"/>
      <c r="ID76" s="81"/>
      <c r="IE76" s="81"/>
      <c r="IF76" s="81"/>
      <c r="IG76" s="81"/>
      <c r="IH76" s="81"/>
      <c r="II76" s="81"/>
      <c r="IJ76" s="81"/>
      <c r="IK76" s="81"/>
      <c r="IL76" s="81"/>
      <c r="IM76" s="89"/>
      <c r="IN76" s="121"/>
      <c r="IO76" s="122"/>
      <c r="IP76" s="86">
        <v>19</v>
      </c>
      <c r="IQ76" s="86">
        <v>0.8523973580631051</v>
      </c>
      <c r="IR76" s="86">
        <v>1.173161777826589</v>
      </c>
      <c r="IS76" s="95">
        <v>45.650484580580425</v>
      </c>
      <c r="IT76" s="86">
        <v>0.8552651972177127</v>
      </c>
      <c r="IU76" s="86">
        <v>1.16922798127777</v>
      </c>
      <c r="IV76" s="95">
        <v>51.06274988325576</v>
      </c>
    </row>
    <row r="77" spans="236:256" ht="15" hidden="1">
      <c r="IB77" s="80"/>
      <c r="IC77" s="80"/>
      <c r="ID77" s="81"/>
      <c r="IE77" s="81"/>
      <c r="IF77" s="81"/>
      <c r="IG77" s="81"/>
      <c r="IH77" s="81"/>
      <c r="II77" s="81"/>
      <c r="IJ77" s="81"/>
      <c r="IK77" s="81"/>
      <c r="IL77" s="81"/>
      <c r="IM77" s="89"/>
      <c r="IN77" s="81"/>
      <c r="IO77" s="81"/>
      <c r="IP77" s="86">
        <v>20</v>
      </c>
      <c r="IQ77" s="86">
        <v>0.8562452993351326</v>
      </c>
      <c r="IR77" s="86">
        <v>1.1678896231914986</v>
      </c>
      <c r="IS77" s="95">
        <v>48.410628887171264</v>
      </c>
      <c r="IT77" s="86">
        <v>0.8593147635479518</v>
      </c>
      <c r="IU77" s="86">
        <v>1.1637179324968012</v>
      </c>
      <c r="IV77" s="95">
        <v>54.188092611836</v>
      </c>
    </row>
    <row r="78" spans="236:256" ht="15.75" hidden="1">
      <c r="IB78" s="80"/>
      <c r="IC78" s="80"/>
      <c r="ID78" s="81"/>
      <c r="IE78" s="81"/>
      <c r="IF78" s="81"/>
      <c r="IG78" s="81"/>
      <c r="IH78" s="81"/>
      <c r="II78" s="81"/>
      <c r="IJ78" s="81"/>
      <c r="IK78" s="81"/>
      <c r="IL78" s="81"/>
      <c r="IM78" s="89"/>
      <c r="IN78" s="121"/>
      <c r="IO78" s="122"/>
      <c r="IP78" s="86">
        <v>21</v>
      </c>
      <c r="IQ78" s="86">
        <v>0.8601531968913677</v>
      </c>
      <c r="IR78" s="86">
        <v>1.162583599775069</v>
      </c>
      <c r="IS78" s="95">
        <v>51.27418696091047</v>
      </c>
      <c r="IT78" s="86">
        <v>0.8634372935411726</v>
      </c>
      <c r="IU78" s="86">
        <v>1.1581616956788483</v>
      </c>
      <c r="IV78" s="95">
        <v>57.43937984604548</v>
      </c>
    </row>
    <row r="79" spans="6:256" ht="15.75" hidden="1">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80"/>
      <c r="IC79" s="80"/>
      <c r="ID79" s="81"/>
      <c r="IE79" s="81"/>
      <c r="IF79" s="81"/>
      <c r="IG79" s="81"/>
      <c r="IH79" s="81"/>
      <c r="II79" s="81"/>
      <c r="IJ79" s="81"/>
      <c r="IK79" s="81"/>
      <c r="IL79" s="81"/>
      <c r="IM79" s="89"/>
      <c r="IN79" s="121"/>
      <c r="IO79" s="122"/>
      <c r="IP79" s="86">
        <v>22</v>
      </c>
      <c r="IQ79" s="86">
        <v>0.8641243901144467</v>
      </c>
      <c r="IR79" s="86">
        <v>1.1572407994033793</v>
      </c>
      <c r="IS79" s="95">
        <v>54.24661190246095</v>
      </c>
      <c r="IT79" s="86">
        <v>0.8676369199537001</v>
      </c>
      <c r="IU79" s="86">
        <v>1.152555841046233</v>
      </c>
      <c r="IV79" s="95">
        <v>60.82338025839427</v>
      </c>
    </row>
    <row r="80" spans="236:256" ht="15.75" hidden="1">
      <c r="IB80" s="80"/>
      <c r="IC80" s="80"/>
      <c r="ID80" s="81"/>
      <c r="IE80" s="81"/>
      <c r="IF80" s="81"/>
      <c r="IG80" s="81"/>
      <c r="IH80" s="81"/>
      <c r="II80" s="81"/>
      <c r="IJ80" s="81"/>
      <c r="IK80" s="81"/>
      <c r="IL80" s="81"/>
      <c r="IM80" s="89"/>
      <c r="IN80" s="121"/>
      <c r="IO80" s="122"/>
      <c r="IP80" s="86">
        <v>23</v>
      </c>
      <c r="IQ80" s="86">
        <v>0.8681623918190784</v>
      </c>
      <c r="IR80" s="86">
        <v>1.1518582346151618</v>
      </c>
      <c r="IS80" s="95">
        <v>57.333626272134055</v>
      </c>
      <c r="IT80" s="86">
        <v>0.8719179986040114</v>
      </c>
      <c r="IU80" s="86">
        <v>1.1468968430529647</v>
      </c>
      <c r="IV80" s="95">
        <v>64.34721185486364</v>
      </c>
    </row>
    <row r="81" spans="236:256" ht="12.75" hidden="1">
      <c r="IB81" s="80"/>
      <c r="IC81" s="80"/>
      <c r="ID81" s="81"/>
      <c r="IE81" s="81"/>
      <c r="IF81" s="81"/>
      <c r="IG81" s="81"/>
      <c r="IH81" s="81"/>
      <c r="II81" s="81"/>
      <c r="IJ81" s="81"/>
      <c r="IK81" s="81"/>
      <c r="IL81" s="81"/>
      <c r="IM81" s="80"/>
      <c r="IN81" s="81"/>
      <c r="IO81" s="81"/>
      <c r="IP81" s="86">
        <v>24</v>
      </c>
      <c r="IQ81" s="86">
        <v>0.8722708977381247</v>
      </c>
      <c r="IR81" s="86">
        <v>1.1464328370843142</v>
      </c>
      <c r="IS81" s="95">
        <v>60.54123651088499</v>
      </c>
      <c r="IT81" s="86">
        <v>0.8762851214701056</v>
      </c>
      <c r="IU81" s="86">
        <v>1.1411810785082637</v>
      </c>
      <c r="IV81" s="95">
        <v>68.01836217723326</v>
      </c>
    </row>
    <row r="82" spans="236:256" ht="15.75" hidden="1">
      <c r="IB82" s="80"/>
      <c r="IC82" s="80"/>
      <c r="ID82" s="81"/>
      <c r="IE82" s="81"/>
      <c r="IF82" s="81"/>
      <c r="IG82" s="81"/>
      <c r="IH82" s="81"/>
      <c r="II82" s="81"/>
      <c r="IJ82" s="81"/>
      <c r="IK82" s="81"/>
      <c r="IL82" s="81"/>
      <c r="IM82" s="89"/>
      <c r="IN82" s="121"/>
      <c r="IO82" s="122"/>
      <c r="IP82" s="86">
        <v>25</v>
      </c>
      <c r="IQ82" s="86">
        <v>0.8764537966589407</v>
      </c>
      <c r="IR82" s="86">
        <v>1.1409614560539527</v>
      </c>
      <c r="IS82" s="95">
        <v>63.875748365776175</v>
      </c>
      <c r="IT82" s="86">
        <v>0.8807431307621129</v>
      </c>
      <c r="IU82" s="86">
        <v>1.135404824712846</v>
      </c>
      <c r="IV82" s="95">
        <v>71.84471003236412</v>
      </c>
    </row>
    <row r="83" spans="236:256" ht="15.75" hidden="1">
      <c r="IB83" s="80"/>
      <c r="IC83" s="80"/>
      <c r="ID83" s="81"/>
      <c r="IE83" s="81"/>
      <c r="IF83" s="81"/>
      <c r="IG83" s="81"/>
      <c r="IH83" s="81"/>
      <c r="II83" s="81"/>
      <c r="IJ83" s="81"/>
      <c r="IK83" s="81"/>
      <c r="IL83" s="81"/>
      <c r="IM83" s="89"/>
      <c r="IN83" s="121"/>
      <c r="IO83" s="122"/>
      <c r="IP83" s="86">
        <v>26</v>
      </c>
      <c r="IQ83" s="86">
        <v>0.880715181267134</v>
      </c>
      <c r="IR83" s="86">
        <v>1.135440856783284</v>
      </c>
      <c r="IS83" s="95">
        <v>67.3437834092662</v>
      </c>
      <c r="IT83" s="86">
        <v>0.8852971340616149</v>
      </c>
      <c r="IU83" s="86">
        <v>1.1295642576093576</v>
      </c>
      <c r="IV83" s="95">
        <v>75.8345488927809</v>
      </c>
    </row>
    <row r="84" spans="236:256" ht="15.75" hidden="1">
      <c r="IB84" s="80"/>
      <c r="IC84" s="80"/>
      <c r="ID84" s="81"/>
      <c r="IE84" s="81"/>
      <c r="IF84" s="81"/>
      <c r="IG84" s="81"/>
      <c r="IH84" s="81"/>
      <c r="II84" s="81"/>
      <c r="IJ84" s="81"/>
      <c r="IK84" s="81"/>
      <c r="IL84" s="81"/>
      <c r="IM84" s="89"/>
      <c r="IN84" s="121"/>
      <c r="IO84" s="122"/>
      <c r="IP84" s="86">
        <v>27</v>
      </c>
      <c r="IQ84" s="86">
        <v>0.8850593597606664</v>
      </c>
      <c r="IR84" s="86">
        <v>1.1298677190086044</v>
      </c>
      <c r="IS84" s="95">
        <v>70.95229675063895</v>
      </c>
      <c r="IT84" s="86">
        <v>0.8899525206289537</v>
      </c>
      <c r="IU84" s="86">
        <v>1.1236554499483553</v>
      </c>
      <c r="IV84" s="95">
        <v>79.99661212829258</v>
      </c>
    </row>
    <row r="85" spans="236:256" ht="15.75" hidden="1">
      <c r="IB85" s="80"/>
      <c r="IC85" s="80"/>
      <c r="ID85" s="81"/>
      <c r="IE85" s="81"/>
      <c r="IF85" s="81"/>
      <c r="IG85" s="81"/>
      <c r="IH85" s="81"/>
      <c r="II85" s="81"/>
      <c r="IJ85" s="81"/>
      <c r="IK85" s="81"/>
      <c r="IL85" s="81"/>
      <c r="IM85" s="80"/>
      <c r="IN85" s="121"/>
      <c r="IO85" s="122"/>
      <c r="IP85" s="86">
        <v>28</v>
      </c>
      <c r="IQ85" s="86">
        <v>0.8894908683036241</v>
      </c>
      <c r="IR85" s="86">
        <v>1.1242386354197558</v>
      </c>
      <c r="IS85" s="95">
        <v>74.7085960478362</v>
      </c>
      <c r="IT85" s="86">
        <v>0.8947149789907731</v>
      </c>
      <c r="IU85" s="86">
        <v>1.1176743694712556</v>
      </c>
      <c r="IV85" s="95">
        <v>84.34010024562214</v>
      </c>
    </row>
    <row r="86" spans="236:256" ht="15.75" customHeight="1" hidden="1">
      <c r="IB86" s="80"/>
      <c r="IC86" s="80"/>
      <c r="ID86" s="81"/>
      <c r="IE86" s="81"/>
      <c r="IF86" s="81"/>
      <c r="IG86" s="81"/>
      <c r="IH86" s="81"/>
      <c r="II86" s="81"/>
      <c r="IJ86" s="81"/>
      <c r="IK86" s="81"/>
      <c r="IL86" s="81"/>
      <c r="IM86" s="89"/>
      <c r="IN86" s="121"/>
      <c r="IO86" s="122"/>
      <c r="IP86" s="86">
        <v>29</v>
      </c>
      <c r="IQ86" s="86">
        <v>0.8940144843961162</v>
      </c>
      <c r="IR86" s="86">
        <v>1.118550110153388</v>
      </c>
      <c r="IS86" s="95">
        <v>78.62036193904233</v>
      </c>
      <c r="IT86" s="86">
        <v>0.899590515932375</v>
      </c>
      <c r="IU86" s="86">
        <v>1.1116168771116446</v>
      </c>
      <c r="IV86" s="95">
        <v>88.87471033235484</v>
      </c>
    </row>
    <row r="87" spans="236:256" ht="15.75" hidden="1">
      <c r="IB87" s="80"/>
      <c r="IC87" s="80"/>
      <c r="ID87" s="81"/>
      <c r="IE87" s="81"/>
      <c r="IF87" s="81"/>
      <c r="IG87" s="81"/>
      <c r="IH87" s="81"/>
      <c r="II87" s="81"/>
      <c r="IJ87" s="81"/>
      <c r="IK87" s="81"/>
      <c r="IL87" s="81"/>
      <c r="IM87" s="89"/>
      <c r="IN87" s="121"/>
      <c r="IO87" s="122"/>
      <c r="IP87" s="86">
        <v>30</v>
      </c>
      <c r="IQ87" s="86">
        <v>0.8986352412446966</v>
      </c>
      <c r="IR87" s="86">
        <v>1.1127985573044112</v>
      </c>
      <c r="IS87" s="95">
        <v>82.69567002568722</v>
      </c>
      <c r="IT87" s="86">
        <v>0.9045854770332636</v>
      </c>
      <c r="IU87" s="86">
        <v>1.1054787252163985</v>
      </c>
      <c r="IV87" s="95">
        <v>93.6106679231905</v>
      </c>
    </row>
    <row r="88" spans="236:256" ht="19.5" customHeight="1" hidden="1">
      <c r="IB88" s="80"/>
      <c r="IC88" s="80"/>
      <c r="ID88" s="81"/>
      <c r="IE88" s="81"/>
      <c r="IF88" s="81"/>
      <c r="IG88" s="81"/>
      <c r="IH88" s="81"/>
      <c r="II88" s="81"/>
      <c r="IJ88" s="81"/>
      <c r="IK88" s="81"/>
      <c r="IL88" s="81"/>
      <c r="IM88" s="89"/>
      <c r="IN88" s="121"/>
      <c r="IO88" s="122"/>
      <c r="IP88" s="86">
        <v>31</v>
      </c>
      <c r="IQ88" s="86">
        <v>0.9033584432265769</v>
      </c>
      <c r="IR88" s="86">
        <v>1.1069802994570384</v>
      </c>
      <c r="IS88" s="95">
        <v>86.94301455231061</v>
      </c>
      <c r="IT88" s="86">
        <v>0.9097065688998381</v>
      </c>
      <c r="IU88" s="86">
        <v>1.0992555557880153</v>
      </c>
      <c r="IV88" s="95">
        <v>98.5587615309085</v>
      </c>
    </row>
    <row r="89" spans="236:256" ht="15.75" hidden="1">
      <c r="IB89" s="80"/>
      <c r="IC89" s="80"/>
      <c r="ID89" s="81"/>
      <c r="IE89" s="81"/>
      <c r="IF89" s="81"/>
      <c r="IG89" s="81"/>
      <c r="IH89" s="81"/>
      <c r="II89" s="81"/>
      <c r="IJ89" s="81"/>
      <c r="IK89" s="81"/>
      <c r="IL89" s="81"/>
      <c r="IM89" s="89"/>
      <c r="IN89" s="121"/>
      <c r="IO89" s="122"/>
      <c r="IP89" s="86">
        <v>32</v>
      </c>
      <c r="IQ89" s="86">
        <v>0.9081896825507899</v>
      </c>
      <c r="IR89" s="86">
        <v>1.1010915662368534</v>
      </c>
      <c r="IS89" s="95">
        <v>91.37133394408106</v>
      </c>
      <c r="IT89" s="86">
        <v>0.9149608832666835</v>
      </c>
      <c r="IU89" s="86">
        <v>1.0929428987496181</v>
      </c>
      <c r="IV89" s="95">
        <v>103.73038011191618</v>
      </c>
    </row>
    <row r="90" spans="2:256" ht="15.75" hidden="1">
      <c r="B90" s="13"/>
      <c r="C90" s="13"/>
      <c r="D90" s="13"/>
      <c r="E90" s="13"/>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80"/>
      <c r="IC90" s="80"/>
      <c r="ID90" s="81"/>
      <c r="IE90" s="81"/>
      <c r="IF90" s="81"/>
      <c r="IG90" s="81"/>
      <c r="IH90" s="81"/>
      <c r="II90" s="81"/>
      <c r="IJ90" s="81"/>
      <c r="IK90" s="81"/>
      <c r="IL90" s="81"/>
      <c r="IM90" s="89"/>
      <c r="IN90" s="121"/>
      <c r="IO90" s="122"/>
      <c r="IP90" s="86">
        <v>33</v>
      </c>
      <c r="IQ90" s="86">
        <v>0.9131348572305538</v>
      </c>
      <c r="IR90" s="86">
        <v>1.0951284928853768</v>
      </c>
      <c r="IS90" s="95">
        <v>95.99003837996761</v>
      </c>
      <c r="IT90" s="86">
        <v>0.920355923157699</v>
      </c>
      <c r="IU90" s="86">
        <v>1.086536170234061</v>
      </c>
      <c r="IV90" s="95">
        <v>109.13755376727751</v>
      </c>
    </row>
    <row r="91" spans="2:256" ht="15.75" hidden="1">
      <c r="B91" s="13"/>
      <c r="C91" s="13"/>
      <c r="D91" s="13"/>
      <c r="E91" s="13"/>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80"/>
      <c r="IC91" s="80"/>
      <c r="ID91" s="81"/>
      <c r="IE91" s="81"/>
      <c r="IF91" s="81"/>
      <c r="IG91" s="81"/>
      <c r="IH91" s="81"/>
      <c r="II91" s="81"/>
      <c r="IJ91" s="81"/>
      <c r="IK91" s="81"/>
      <c r="IL91" s="81"/>
      <c r="IM91" s="89"/>
      <c r="IN91" s="121"/>
      <c r="IO91" s="122"/>
      <c r="IP91" s="86">
        <v>34</v>
      </c>
      <c r="IQ91" s="86">
        <v>0.918200190493499</v>
      </c>
      <c r="IR91" s="86">
        <v>1.089087118858619</v>
      </c>
      <c r="IS91" s="95">
        <v>100.80903959883037</v>
      </c>
      <c r="IT91" s="86">
        <v>0.9258996313206467</v>
      </c>
      <c r="IU91" s="86">
        <v>1.0800306708985952</v>
      </c>
      <c r="IV91" s="95">
        <v>114.79299801517756</v>
      </c>
    </row>
    <row r="92" spans="2:256" ht="15.75" hidden="1">
      <c r="B92" s="19"/>
      <c r="C92" s="19"/>
      <c r="D92" s="19"/>
      <c r="E92" s="19"/>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80"/>
      <c r="IC92" s="80"/>
      <c r="ID92" s="81"/>
      <c r="IE92" s="81"/>
      <c r="IF92" s="81"/>
      <c r="IG92" s="81"/>
      <c r="IH92" s="81"/>
      <c r="II92" s="81"/>
      <c r="IJ92" s="81"/>
      <c r="IK92" s="81"/>
      <c r="IL92" s="81"/>
      <c r="IM92" s="89"/>
      <c r="IN92" s="121"/>
      <c r="IO92" s="122"/>
      <c r="IP92" s="86">
        <v>35</v>
      </c>
      <c r="IQ92" s="86">
        <v>0.923392251770367</v>
      </c>
      <c r="IR92" s="86">
        <v>1.0829633864511614</v>
      </c>
      <c r="IS92" s="95">
        <v>105.83878315731725</v>
      </c>
      <c r="IT92" s="86">
        <v>0.9316004211740195</v>
      </c>
      <c r="IU92" s="86">
        <v>1.0734215842665487</v>
      </c>
      <c r="IV92" s="95">
        <v>120.71016201047678</v>
      </c>
    </row>
    <row r="93" spans="2:256" ht="15.75" hidden="1">
      <c r="B93" s="19"/>
      <c r="C93" s="19"/>
      <c r="D93" s="19"/>
      <c r="E93" s="19"/>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80"/>
      <c r="IC93" s="80"/>
      <c r="ID93" s="81"/>
      <c r="IE93" s="81"/>
      <c r="IF93" s="81"/>
      <c r="IG93" s="81"/>
      <c r="IH93" s="81"/>
      <c r="II93" s="81"/>
      <c r="IJ93" s="81"/>
      <c r="IK93" s="81"/>
      <c r="IL93" s="81"/>
      <c r="IM93" s="89"/>
      <c r="IN93" s="121"/>
      <c r="IO93" s="122"/>
      <c r="IP93" s="86">
        <v>36</v>
      </c>
      <c r="IQ93" s="86">
        <v>0.9287179794184445</v>
      </c>
      <c r="IR93" s="86">
        <v>1.0767531394473397</v>
      </c>
      <c r="IS93" s="95">
        <v>111.0902833827453</v>
      </c>
      <c r="IT93" s="86">
        <v>0.9374672105338286</v>
      </c>
      <c r="IU93" s="86">
        <v>1.0667039750975</v>
      </c>
      <c r="IV93" s="95">
        <v>126.90328113202727</v>
      </c>
    </row>
    <row r="94" spans="2:256" ht="15.75" hidden="1">
      <c r="B94" s="15"/>
      <c r="C94" s="15"/>
      <c r="D94" s="15"/>
      <c r="E94" s="15"/>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80"/>
      <c r="IC94" s="80"/>
      <c r="ID94" s="81"/>
      <c r="IE94" s="81"/>
      <c r="IF94" s="81"/>
      <c r="IG94" s="81"/>
      <c r="IH94" s="81"/>
      <c r="II94" s="81"/>
      <c r="IJ94" s="81"/>
      <c r="IK94" s="81"/>
      <c r="IL94" s="81"/>
      <c r="IM94" s="89"/>
      <c r="IN94" s="121"/>
      <c r="IO94" s="122"/>
      <c r="IP94" s="122"/>
      <c r="IQ94" s="86"/>
      <c r="IR94" s="86"/>
      <c r="IS94" s="95"/>
      <c r="IT94" s="86"/>
      <c r="IU94" s="86"/>
      <c r="IV94" s="95"/>
    </row>
    <row r="95" spans="2:256" ht="20.25" customHeight="1" hidden="1">
      <c r="B95" s="13"/>
      <c r="C95" s="13"/>
      <c r="D95" s="13"/>
      <c r="E95" s="13"/>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80"/>
      <c r="IC95" s="80"/>
      <c r="ID95" s="81"/>
      <c r="IE95" s="81"/>
      <c r="IF95" s="81"/>
      <c r="IG95" s="81"/>
      <c r="IH95" s="81"/>
      <c r="II95" s="81"/>
      <c r="IJ95" s="81"/>
      <c r="IK95" s="81"/>
      <c r="IL95" s="81"/>
      <c r="IM95" s="89"/>
      <c r="IN95" s="126"/>
      <c r="IO95" s="127"/>
      <c r="IP95" s="122"/>
      <c r="IQ95" s="86"/>
      <c r="IR95" s="86"/>
      <c r="IS95" s="95"/>
      <c r="IT95" s="86"/>
      <c r="IU95" s="86"/>
      <c r="IV95" s="95"/>
    </row>
    <row r="96" spans="1:256" ht="18" hidden="1">
      <c r="A96" s="5"/>
      <c r="B96" s="13"/>
      <c r="C96" s="13"/>
      <c r="D96" s="13"/>
      <c r="E96" s="13"/>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89"/>
      <c r="IC96" s="89"/>
      <c r="ID96" s="126"/>
      <c r="IE96" s="127"/>
      <c r="IF96" s="122"/>
      <c r="IG96" s="86"/>
      <c r="IH96" s="86"/>
      <c r="II96" s="95"/>
      <c r="IJ96" s="86"/>
      <c r="IK96" s="86"/>
      <c r="IL96" s="95"/>
      <c r="IM96" s="81"/>
      <c r="IN96" s="81"/>
      <c r="IO96" s="81"/>
      <c r="IP96" s="81"/>
      <c r="IQ96" s="81"/>
      <c r="IR96" s="81"/>
      <c r="IS96" s="81"/>
      <c r="IT96" s="81"/>
      <c r="IU96" s="81"/>
      <c r="IV96" s="81"/>
    </row>
    <row r="97" spans="1:256" ht="18" hidden="1">
      <c r="A97" s="5"/>
      <c r="B97" s="13"/>
      <c r="C97" s="13"/>
      <c r="D97" s="13"/>
      <c r="E97" s="13"/>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89"/>
      <c r="IC97" s="89"/>
      <c r="ID97" s="126"/>
      <c r="IE97" s="127"/>
      <c r="IF97" s="127"/>
      <c r="IG97" s="86"/>
      <c r="IH97" s="86"/>
      <c r="II97" s="95"/>
      <c r="IJ97" s="86"/>
      <c r="IK97" s="86"/>
      <c r="IL97" s="95"/>
      <c r="IM97" s="81"/>
      <c r="IN97" s="81"/>
      <c r="IO97" s="81"/>
      <c r="IP97" s="81"/>
      <c r="IQ97" s="81"/>
      <c r="IR97" s="81"/>
      <c r="IS97" s="81"/>
      <c r="IT97" s="81"/>
      <c r="IU97" s="81"/>
      <c r="IV97" s="81"/>
    </row>
    <row r="98" spans="1:256" ht="18" hidden="1">
      <c r="A98" s="5"/>
      <c r="B98" s="13"/>
      <c r="C98" s="13"/>
      <c r="D98" s="13"/>
      <c r="E98" s="13"/>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89"/>
      <c r="IC98" s="89"/>
      <c r="ID98" s="126"/>
      <c r="IE98" s="127"/>
      <c r="IF98" s="127"/>
      <c r="IG98" s="86"/>
      <c r="IH98" s="86"/>
      <c r="II98" s="95"/>
      <c r="IJ98" s="86"/>
      <c r="IK98" s="86"/>
      <c r="IL98" s="95"/>
      <c r="IM98" s="81"/>
      <c r="IN98" s="81"/>
      <c r="IO98" s="81"/>
      <c r="IP98" s="81"/>
      <c r="IQ98" s="81"/>
      <c r="IR98" s="81"/>
      <c r="IS98" s="81"/>
      <c r="IT98" s="81"/>
      <c r="IU98" s="81"/>
      <c r="IV98" s="81"/>
    </row>
    <row r="99" spans="1:256" ht="18" hidden="1">
      <c r="A99" s="5"/>
      <c r="B99" s="13"/>
      <c r="C99" s="13"/>
      <c r="D99" s="13"/>
      <c r="E99" s="13"/>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28"/>
      <c r="IC99" s="128"/>
      <c r="ID99" s="129"/>
      <c r="IE99" s="130"/>
      <c r="IF99" s="127"/>
      <c r="IG99" s="86"/>
      <c r="IH99" s="86"/>
      <c r="II99" s="95"/>
      <c r="IJ99" s="86"/>
      <c r="IK99" s="86"/>
      <c r="IL99" s="95"/>
      <c r="IM99" s="81"/>
      <c r="IN99" s="81"/>
      <c r="IO99" s="81"/>
      <c r="IP99" s="81"/>
      <c r="IQ99" s="81"/>
      <c r="IR99" s="81"/>
      <c r="IS99" s="81"/>
      <c r="IT99" s="81"/>
      <c r="IU99" s="81"/>
      <c r="IV99" s="81"/>
    </row>
    <row r="100" spans="2:256" ht="18" hidden="1">
      <c r="B100" s="23"/>
      <c r="C100" s="23"/>
      <c r="D100" s="23"/>
      <c r="E100" s="23"/>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128"/>
      <c r="IC100" s="128"/>
      <c r="ID100" s="126"/>
      <c r="IE100" s="127"/>
      <c r="IF100" s="127"/>
      <c r="IG100" s="86"/>
      <c r="IH100" s="86"/>
      <c r="II100" s="95"/>
      <c r="IJ100" s="86"/>
      <c r="IK100" s="86"/>
      <c r="IL100" s="95"/>
      <c r="IM100" s="81"/>
      <c r="IN100" s="81"/>
      <c r="IO100" s="81"/>
      <c r="IP100" s="81"/>
      <c r="IQ100" s="81"/>
      <c r="IR100" s="81"/>
      <c r="IS100" s="81"/>
      <c r="IT100" s="81"/>
      <c r="IU100" s="81"/>
      <c r="IV100" s="81"/>
    </row>
    <row r="101" spans="2:256" ht="18" hidden="1">
      <c r="B101" s="23"/>
      <c r="C101" s="23"/>
      <c r="D101" s="23"/>
      <c r="E101" s="23"/>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128"/>
      <c r="IC101" s="128"/>
      <c r="ID101" s="129"/>
      <c r="IE101" s="130"/>
      <c r="IF101" s="130"/>
      <c r="IG101" s="86"/>
      <c r="IH101" s="86"/>
      <c r="II101" s="95"/>
      <c r="IJ101" s="86"/>
      <c r="IK101" s="86"/>
      <c r="IL101" s="95"/>
      <c r="IM101" s="81"/>
      <c r="IN101" s="81"/>
      <c r="IO101" s="81"/>
      <c r="IP101" s="81"/>
      <c r="IQ101" s="81"/>
      <c r="IR101" s="81"/>
      <c r="IS101" s="81"/>
      <c r="IT101" s="81"/>
      <c r="IU101" s="81"/>
      <c r="IV101" s="81"/>
    </row>
    <row r="102" spans="2:256" ht="18" hidden="1">
      <c r="B102" s="23"/>
      <c r="C102" s="23"/>
      <c r="D102" s="23"/>
      <c r="E102" s="23"/>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128"/>
      <c r="IC102" s="128"/>
      <c r="ID102" s="129"/>
      <c r="IE102" s="130"/>
      <c r="IF102" s="127"/>
      <c r="IG102" s="86"/>
      <c r="IH102" s="86"/>
      <c r="II102" s="95"/>
      <c r="IJ102" s="86"/>
      <c r="IK102" s="86"/>
      <c r="IL102" s="95"/>
      <c r="IM102" s="81"/>
      <c r="IN102" s="81"/>
      <c r="IO102" s="81"/>
      <c r="IP102" s="81"/>
      <c r="IQ102" s="81"/>
      <c r="IR102" s="81"/>
      <c r="IS102" s="81"/>
      <c r="IT102" s="81"/>
      <c r="IU102" s="81"/>
      <c r="IV102" s="81"/>
    </row>
    <row r="103" spans="2:256" ht="18" hidden="1">
      <c r="B103" s="23"/>
      <c r="C103" s="23"/>
      <c r="D103" s="23"/>
      <c r="E103" s="23"/>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c r="HS103" s="27"/>
      <c r="HT103" s="27"/>
      <c r="HU103" s="27"/>
      <c r="HV103" s="27"/>
      <c r="HW103" s="27"/>
      <c r="HX103" s="27"/>
      <c r="HY103" s="27"/>
      <c r="HZ103" s="27"/>
      <c r="IA103" s="27"/>
      <c r="IB103" s="131"/>
      <c r="IC103" s="131"/>
      <c r="ID103" s="81"/>
      <c r="IE103" s="81"/>
      <c r="IF103" s="130"/>
      <c r="IG103" s="86"/>
      <c r="IH103" s="86"/>
      <c r="II103" s="95"/>
      <c r="IJ103" s="86"/>
      <c r="IK103" s="86"/>
      <c r="IL103" s="95"/>
      <c r="IM103" s="81"/>
      <c r="IN103" s="81"/>
      <c r="IO103" s="81"/>
      <c r="IP103" s="81"/>
      <c r="IQ103" s="81"/>
      <c r="IR103" s="81"/>
      <c r="IS103" s="81"/>
      <c r="IT103" s="81"/>
      <c r="IU103" s="81"/>
      <c r="IV103" s="81"/>
    </row>
    <row r="104" spans="2:256" ht="18" hidden="1">
      <c r="B104" s="23"/>
      <c r="C104" s="23"/>
      <c r="D104" s="23"/>
      <c r="E104" s="23"/>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128"/>
      <c r="IC104" s="128"/>
      <c r="ID104" s="121"/>
      <c r="IE104" s="122"/>
      <c r="IF104" s="130"/>
      <c r="IG104" s="86"/>
      <c r="IH104" s="86"/>
      <c r="II104" s="95"/>
      <c r="IJ104" s="86"/>
      <c r="IK104" s="86"/>
      <c r="IL104" s="95"/>
      <c r="IM104" s="81"/>
      <c r="IN104" s="81"/>
      <c r="IO104" s="81"/>
      <c r="IP104" s="81"/>
      <c r="IQ104" s="81"/>
      <c r="IR104" s="81"/>
      <c r="IS104" s="81"/>
      <c r="IT104" s="81"/>
      <c r="IU104" s="81"/>
      <c r="IV104" s="81"/>
    </row>
    <row r="105" spans="2:256" ht="18" customHeight="1" hidden="1">
      <c r="B105" s="23"/>
      <c r="C105" s="23"/>
      <c r="D105" s="23"/>
      <c r="E105" s="23"/>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c r="HX105" s="27"/>
      <c r="HY105" s="27"/>
      <c r="HZ105" s="27"/>
      <c r="IA105" s="27"/>
      <c r="IB105" s="131"/>
      <c r="IC105" s="131"/>
      <c r="ID105" s="126"/>
      <c r="IE105" s="127"/>
      <c r="IF105" s="81"/>
      <c r="IG105" s="86"/>
      <c r="IH105" s="86"/>
      <c r="II105" s="95"/>
      <c r="IJ105" s="86"/>
      <c r="IK105" s="86"/>
      <c r="IL105" s="95"/>
      <c r="IM105" s="81"/>
      <c r="IN105" s="81"/>
      <c r="IO105" s="81"/>
      <c r="IP105" s="81"/>
      <c r="IQ105" s="81"/>
      <c r="IR105" s="81"/>
      <c r="IS105" s="81"/>
      <c r="IT105" s="81"/>
      <c r="IU105" s="81"/>
      <c r="IV105" s="81"/>
    </row>
    <row r="106" spans="2:256" ht="30.75" customHeight="1" hidden="1">
      <c r="B106" s="23"/>
      <c r="C106" s="23"/>
      <c r="D106" s="23"/>
      <c r="E106" s="23"/>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c r="HZ106" s="27"/>
      <c r="IA106" s="27"/>
      <c r="IB106" s="131"/>
      <c r="IC106" s="131"/>
      <c r="ID106" s="81"/>
      <c r="IE106" s="81"/>
      <c r="IF106" s="122"/>
      <c r="IG106" s="86"/>
      <c r="IH106" s="86"/>
      <c r="II106" s="95"/>
      <c r="IJ106" s="86"/>
      <c r="IK106" s="86"/>
      <c r="IL106" s="95"/>
      <c r="IM106" s="81"/>
      <c r="IN106" s="81"/>
      <c r="IO106" s="81"/>
      <c r="IP106" s="81"/>
      <c r="IQ106" s="81"/>
      <c r="IR106" s="81"/>
      <c r="IS106" s="81"/>
      <c r="IT106" s="81"/>
      <c r="IU106" s="81"/>
      <c r="IV106" s="81"/>
    </row>
    <row r="107" spans="2:256" ht="18" customHeight="1" hidden="1">
      <c r="B107" s="23"/>
      <c r="C107" s="23"/>
      <c r="D107" s="23"/>
      <c r="E107" s="23"/>
      <c r="IB107" s="80"/>
      <c r="IC107" s="80"/>
      <c r="ID107" s="126"/>
      <c r="IE107" s="127"/>
      <c r="IF107" s="127"/>
      <c r="IG107" s="86"/>
      <c r="IH107" s="86"/>
      <c r="II107" s="95"/>
      <c r="IJ107" s="86"/>
      <c r="IK107" s="86"/>
      <c r="IL107" s="95"/>
      <c r="IM107" s="81"/>
      <c r="IN107" s="81"/>
      <c r="IO107" s="81"/>
      <c r="IP107" s="81"/>
      <c r="IQ107" s="81"/>
      <c r="IR107" s="81"/>
      <c r="IS107" s="81"/>
      <c r="IT107" s="81"/>
      <c r="IU107" s="81"/>
      <c r="IV107" s="81"/>
    </row>
    <row r="108" spans="2:256" ht="18" customHeight="1" hidden="1">
      <c r="B108" s="13"/>
      <c r="C108" s="13"/>
      <c r="D108" s="13"/>
      <c r="E108" s="13"/>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89"/>
      <c r="IC108" s="89"/>
      <c r="ID108" s="126"/>
      <c r="IE108" s="127"/>
      <c r="IF108" s="81"/>
      <c r="IG108" s="86"/>
      <c r="IH108" s="86"/>
      <c r="II108" s="95"/>
      <c r="IJ108" s="86"/>
      <c r="IK108" s="86"/>
      <c r="IL108" s="95"/>
      <c r="IM108" s="81"/>
      <c r="IN108" s="81"/>
      <c r="IO108" s="81"/>
      <c r="IP108" s="81"/>
      <c r="IQ108" s="81"/>
      <c r="IR108" s="81"/>
      <c r="IS108" s="81"/>
      <c r="IT108" s="81"/>
      <c r="IU108" s="81"/>
      <c r="IV108" s="81"/>
    </row>
    <row r="109" spans="2:256" ht="18" customHeight="1" hidden="1">
      <c r="B109" s="23"/>
      <c r="C109" s="23"/>
      <c r="D109" s="23"/>
      <c r="E109" s="23"/>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128"/>
      <c r="IC109" s="128"/>
      <c r="ID109" s="129"/>
      <c r="IE109" s="130"/>
      <c r="IF109" s="127"/>
      <c r="IG109" s="86"/>
      <c r="IH109" s="86"/>
      <c r="II109" s="95"/>
      <c r="IJ109" s="86"/>
      <c r="IK109" s="86"/>
      <c r="IL109" s="95"/>
      <c r="IM109" s="81"/>
      <c r="IN109" s="81"/>
      <c r="IO109" s="81"/>
      <c r="IP109" s="81"/>
      <c r="IQ109" s="81"/>
      <c r="IR109" s="81"/>
      <c r="IS109" s="81"/>
      <c r="IT109" s="81"/>
      <c r="IU109" s="81"/>
      <c r="IV109" s="81"/>
    </row>
    <row r="110" spans="2:246" ht="18" customHeight="1" hidden="1">
      <c r="B110" s="20"/>
      <c r="C110" s="20"/>
      <c r="D110" s="20"/>
      <c r="E110" s="20"/>
      <c r="ID110" s="21"/>
      <c r="IE110" s="22"/>
      <c r="IF110" s="22"/>
      <c r="IG110" s="38"/>
      <c r="IH110" s="38"/>
      <c r="II110" s="39"/>
      <c r="IJ110" s="38"/>
      <c r="IK110" s="38"/>
      <c r="IL110" s="39"/>
    </row>
    <row r="111" spans="2:246" ht="18" customHeight="1" hidden="1">
      <c r="B111" s="23"/>
      <c r="C111" s="23"/>
      <c r="D111" s="23"/>
      <c r="E111" s="23"/>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5"/>
      <c r="IE111" s="26"/>
      <c r="IF111" s="26"/>
      <c r="IG111" s="38"/>
      <c r="IH111" s="38"/>
      <c r="II111" s="39"/>
      <c r="IJ111" s="38"/>
      <c r="IK111" s="38"/>
      <c r="IL111" s="39"/>
    </row>
    <row r="112" spans="2:246" ht="18" customHeight="1" hidden="1">
      <c r="B112" s="23"/>
      <c r="C112" s="23"/>
      <c r="D112" s="23"/>
      <c r="E112" s="23"/>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F112" s="22"/>
      <c r="IG112" s="38"/>
      <c r="IH112" s="38"/>
      <c r="II112" s="39"/>
      <c r="IJ112" s="38"/>
      <c r="IK112" s="38"/>
      <c r="IL112" s="39"/>
    </row>
    <row r="113" spans="2:246" ht="18" customHeight="1" hidden="1">
      <c r="B113" s="23"/>
      <c r="C113" s="23"/>
      <c r="D113" s="23"/>
      <c r="E113" s="23"/>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c r="HS113" s="27"/>
      <c r="HT113" s="27"/>
      <c r="HU113" s="27"/>
      <c r="HV113" s="27"/>
      <c r="HW113" s="27"/>
      <c r="HX113" s="27"/>
      <c r="HY113" s="27"/>
      <c r="HZ113" s="27"/>
      <c r="IA113" s="27"/>
      <c r="IB113" s="27"/>
      <c r="IC113" s="27"/>
      <c r="IF113" s="26"/>
      <c r="IG113" s="38"/>
      <c r="IH113" s="38"/>
      <c r="II113" s="39"/>
      <c r="IJ113" s="38"/>
      <c r="IK113" s="38"/>
      <c r="IL113" s="39"/>
    </row>
    <row r="114" spans="2:246" ht="18" hidden="1">
      <c r="B114" s="23"/>
      <c r="C114" s="23"/>
      <c r="D114" s="23"/>
      <c r="E114" s="23"/>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G114" s="38"/>
      <c r="IH114" s="38"/>
      <c r="II114" s="39"/>
      <c r="IJ114" s="38"/>
      <c r="IK114" s="38"/>
      <c r="IL114" s="39"/>
    </row>
    <row r="115" spans="1:246" ht="18" hidden="1">
      <c r="A115" s="5"/>
      <c r="B115" s="23"/>
      <c r="C115" s="23"/>
      <c r="D115" s="23"/>
      <c r="E115" s="23"/>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c r="HS115" s="27"/>
      <c r="HT115" s="27"/>
      <c r="HU115" s="27"/>
      <c r="HV115" s="27"/>
      <c r="HW115" s="27"/>
      <c r="HX115" s="27"/>
      <c r="HY115" s="27"/>
      <c r="HZ115" s="27"/>
      <c r="IA115" s="27"/>
      <c r="IB115" s="27"/>
      <c r="IC115" s="27"/>
      <c r="ID115" s="18"/>
      <c r="IE115" s="7"/>
      <c r="IG115" s="38"/>
      <c r="IH115" s="38"/>
      <c r="II115" s="39"/>
      <c r="IJ115" s="38"/>
      <c r="IK115" s="38"/>
      <c r="IL115" s="39"/>
    </row>
    <row r="116" spans="2:246" ht="18" hidden="1">
      <c r="B116" s="20"/>
      <c r="C116" s="20"/>
      <c r="D116" s="20"/>
      <c r="E116" s="20"/>
      <c r="ID116" s="5"/>
      <c r="IE116" s="3"/>
      <c r="IG116" s="38"/>
      <c r="IH116" s="38"/>
      <c r="II116" s="39"/>
      <c r="IJ116" s="38"/>
      <c r="IK116" s="38"/>
      <c r="IL116" s="39"/>
    </row>
    <row r="117" spans="2:246" ht="18" hidden="1">
      <c r="B117" s="20"/>
      <c r="C117" s="20"/>
      <c r="D117" s="20"/>
      <c r="E117" s="20"/>
      <c r="ID117" s="28"/>
      <c r="IE117" s="10"/>
      <c r="IF117" s="7"/>
      <c r="IG117" s="38"/>
      <c r="IH117" s="38"/>
      <c r="II117" s="39"/>
      <c r="IJ117" s="38"/>
      <c r="IK117" s="38"/>
      <c r="IL117" s="39"/>
    </row>
    <row r="118" spans="1:246" ht="18" hidden="1">
      <c r="A118" s="8"/>
      <c r="B118" s="20"/>
      <c r="C118" s="20"/>
      <c r="D118" s="20"/>
      <c r="E118" s="20"/>
      <c r="ID118" s="28"/>
      <c r="IE118" s="10"/>
      <c r="IF118" s="3"/>
      <c r="IG118" s="38"/>
      <c r="IH118" s="38"/>
      <c r="II118" s="39"/>
      <c r="IJ118" s="38"/>
      <c r="IK118" s="38"/>
      <c r="IL118" s="39"/>
    </row>
    <row r="119" spans="1:246" ht="15.75" hidden="1">
      <c r="A119" s="8"/>
      <c r="B119" s="29"/>
      <c r="C119" s="29"/>
      <c r="D119" s="29"/>
      <c r="E119" s="2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F119" s="10"/>
      <c r="IG119" s="38"/>
      <c r="IH119" s="38"/>
      <c r="II119" s="39"/>
      <c r="IJ119" s="38"/>
      <c r="IK119" s="38"/>
      <c r="IL119" s="39"/>
    </row>
    <row r="120" spans="2:246" ht="15.75" hidden="1">
      <c r="B120" s="29"/>
      <c r="C120" s="29"/>
      <c r="D120" s="29"/>
      <c r="E120" s="29"/>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F120" s="10"/>
      <c r="IG120" s="38"/>
      <c r="IH120" s="38"/>
      <c r="II120" s="39"/>
      <c r="IJ120" s="38"/>
      <c r="IK120" s="38"/>
      <c r="IL120" s="39"/>
    </row>
    <row r="121" spans="1:246" ht="15.75" hidden="1">
      <c r="A121" s="8"/>
      <c r="B121" s="28"/>
      <c r="C121" s="28"/>
      <c r="D121" s="28"/>
      <c r="E121" s="28"/>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8"/>
      <c r="IE121" s="6"/>
      <c r="IG121" s="38"/>
      <c r="IH121" s="38"/>
      <c r="II121" s="39"/>
      <c r="IJ121" s="38"/>
      <c r="IK121" s="38"/>
      <c r="IL121" s="39"/>
    </row>
    <row r="122" spans="1:246" ht="15.75" hidden="1">
      <c r="A122" s="5"/>
      <c r="B122" s="28"/>
      <c r="C122" s="28"/>
      <c r="D122" s="28"/>
      <c r="E122" s="28"/>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30"/>
      <c r="IE122" s="31"/>
      <c r="IG122" s="38"/>
      <c r="IH122" s="38"/>
      <c r="II122" s="39"/>
      <c r="IJ122" s="38"/>
      <c r="IK122" s="38"/>
      <c r="IL122" s="39"/>
    </row>
    <row r="123" spans="1:246" ht="15.75" hidden="1">
      <c r="A123" s="5"/>
      <c r="B123" s="29"/>
      <c r="C123" s="29"/>
      <c r="D123" s="29"/>
      <c r="E123" s="29"/>
      <c r="ID123" s="30"/>
      <c r="IE123" s="31"/>
      <c r="IF123" s="6"/>
      <c r="IG123" s="38"/>
      <c r="IH123" s="38"/>
      <c r="II123" s="39"/>
      <c r="IJ123" s="38"/>
      <c r="IK123" s="38"/>
      <c r="IL123" s="39"/>
    </row>
    <row r="124" spans="1:246" ht="15.75" hidden="1">
      <c r="A124" s="5"/>
      <c r="B124" s="8"/>
      <c r="C124" s="8"/>
      <c r="D124" s="8"/>
      <c r="E124" s="8"/>
      <c r="IF124" s="31"/>
      <c r="IG124" s="38"/>
      <c r="IH124" s="38"/>
      <c r="II124" s="39"/>
      <c r="IJ124" s="38"/>
      <c r="IK124" s="38"/>
      <c r="IL124" s="39"/>
    </row>
    <row r="125" spans="1:246" ht="15.75" hidden="1">
      <c r="A125" s="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30"/>
      <c r="IE125" s="31"/>
      <c r="IF125" s="31"/>
      <c r="IG125" s="38"/>
      <c r="IH125" s="38"/>
      <c r="II125" s="39"/>
      <c r="IJ125" s="38"/>
      <c r="IK125" s="38"/>
      <c r="IL125" s="39"/>
    </row>
    <row r="126" spans="2:246" ht="15" hidden="1">
      <c r="B126" s="8"/>
      <c r="C126" s="8"/>
      <c r="D126" s="8"/>
      <c r="E126" s="8"/>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G126" s="38"/>
      <c r="IH126" s="38"/>
      <c r="II126" s="39"/>
      <c r="IJ126" s="38"/>
      <c r="IK126" s="38"/>
      <c r="IL126" s="39"/>
    </row>
    <row r="127" spans="2:246" ht="15.75" hidden="1">
      <c r="B127" s="8"/>
      <c r="C127" s="8"/>
      <c r="D127" s="8"/>
      <c r="E127" s="8"/>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F127" s="31"/>
      <c r="IG127" s="38"/>
      <c r="IH127" s="38"/>
      <c r="II127" s="39"/>
      <c r="IJ127" s="38"/>
      <c r="IK127" s="38"/>
      <c r="IL127" s="39"/>
    </row>
    <row r="128" spans="241:246" ht="12.75" hidden="1">
      <c r="IG128" s="38"/>
      <c r="IH128" s="38"/>
      <c r="II128" s="39"/>
      <c r="IJ128" s="38"/>
      <c r="IK128" s="38"/>
      <c r="IL128" s="39"/>
    </row>
    <row r="129" spans="2:246" ht="15" hidden="1">
      <c r="B129" s="8"/>
      <c r="C129" s="8"/>
      <c r="D129" s="8"/>
      <c r="E129" s="8"/>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G129" s="38"/>
      <c r="IH129" s="38"/>
      <c r="II129" s="39"/>
      <c r="IJ129" s="38"/>
      <c r="IK129" s="38"/>
      <c r="IL129" s="39"/>
    </row>
    <row r="130" spans="241:246" ht="12.75" hidden="1">
      <c r="IG130"/>
      <c r="IH130"/>
      <c r="II130" s="33"/>
      <c r="IJ130"/>
      <c r="IK130"/>
      <c r="IL130" s="33"/>
    </row>
    <row r="131" spans="241:246" ht="12.75" hidden="1">
      <c r="IG131"/>
      <c r="IH131"/>
      <c r="II131" s="33"/>
      <c r="IJ131"/>
      <c r="IK131"/>
      <c r="IL131" s="33"/>
    </row>
    <row r="132" spans="241:246" ht="12.75" hidden="1">
      <c r="IG132"/>
      <c r="IH132"/>
      <c r="II132" s="33"/>
      <c r="IJ132"/>
      <c r="IK132"/>
      <c r="IL132" s="33"/>
    </row>
    <row r="133" spans="241:246" ht="12.75" hidden="1">
      <c r="IG133"/>
      <c r="IH133"/>
      <c r="II133" s="33"/>
      <c r="IJ133"/>
      <c r="IK133"/>
      <c r="IL133" s="33"/>
    </row>
    <row r="134" spans="241:246" ht="12.75" hidden="1">
      <c r="IG134"/>
      <c r="IH134"/>
      <c r="II134" s="33"/>
      <c r="IJ134"/>
      <c r="IK134"/>
      <c r="IL134" s="33"/>
    </row>
    <row r="135" spans="241:246" ht="12.75" hidden="1">
      <c r="IG135"/>
      <c r="IH135"/>
      <c r="II135" s="33"/>
      <c r="IJ135"/>
      <c r="IK135"/>
      <c r="IL135" s="33"/>
    </row>
    <row r="136" spans="241:246" ht="12.75" hidden="1">
      <c r="IG136"/>
      <c r="IH136"/>
      <c r="II136" s="33"/>
      <c r="IJ136"/>
      <c r="IK136"/>
      <c r="IL136" s="33"/>
    </row>
    <row r="137" spans="241:246" ht="12.75" hidden="1">
      <c r="IG137"/>
      <c r="IH137"/>
      <c r="II137" s="33"/>
      <c r="IJ137"/>
      <c r="IK137"/>
      <c r="IL137" s="33"/>
    </row>
    <row r="138" spans="241:246" ht="12.75" hidden="1">
      <c r="IG138"/>
      <c r="IH138"/>
      <c r="II138" s="33"/>
      <c r="IJ138"/>
      <c r="IK138"/>
      <c r="IL138" s="33"/>
    </row>
    <row r="139" spans="241:246" ht="12.75" hidden="1">
      <c r="IG139"/>
      <c r="IH139"/>
      <c r="II139" s="33"/>
      <c r="IJ139"/>
      <c r="IK139"/>
      <c r="IL139" s="33"/>
    </row>
    <row r="140" spans="241:246" ht="12.75" hidden="1">
      <c r="IG140"/>
      <c r="IH140"/>
      <c r="II140" s="33"/>
      <c r="IJ140"/>
      <c r="IK140"/>
      <c r="IL140" s="33"/>
    </row>
    <row r="141" spans="241:246" ht="12.75" hidden="1">
      <c r="IG141"/>
      <c r="IH141"/>
      <c r="II141" s="33"/>
      <c r="IJ141"/>
      <c r="IK141"/>
      <c r="IL141" s="33"/>
    </row>
    <row r="142" spans="241:246" ht="12.75" hidden="1">
      <c r="IG142"/>
      <c r="IH142"/>
      <c r="II142" s="33"/>
      <c r="IJ142"/>
      <c r="IK142"/>
      <c r="IL142" s="33"/>
    </row>
    <row r="143" spans="241:246" ht="12.75" hidden="1">
      <c r="IG143"/>
      <c r="IH143"/>
      <c r="II143" s="33"/>
      <c r="IJ143"/>
      <c r="IK143"/>
      <c r="IL143" s="33"/>
    </row>
    <row r="144" spans="241:246" ht="12.75" hidden="1">
      <c r="IG144"/>
      <c r="IH144"/>
      <c r="II144" s="33"/>
      <c r="IJ144"/>
      <c r="IK144"/>
      <c r="IL144" s="33"/>
    </row>
    <row r="145" spans="241:246" ht="12.75" hidden="1">
      <c r="IG145"/>
      <c r="IH145"/>
      <c r="II145" s="33"/>
      <c r="IJ145"/>
      <c r="IK145"/>
      <c r="IL145" s="33"/>
    </row>
    <row r="146" spans="241:246" ht="12.75" hidden="1">
      <c r="IG146"/>
      <c r="IH146"/>
      <c r="II146" s="33"/>
      <c r="IJ146"/>
      <c r="IK146"/>
      <c r="IL146" s="33"/>
    </row>
    <row r="147" spans="241:246" ht="12.75" hidden="1">
      <c r="IG147"/>
      <c r="IH147"/>
      <c r="II147" s="33"/>
      <c r="IJ147"/>
      <c r="IK147"/>
      <c r="IL147" s="33"/>
    </row>
    <row r="148" spans="241:246" ht="12.75" hidden="1">
      <c r="IG148"/>
      <c r="IH148"/>
      <c r="II148" s="33"/>
      <c r="IJ148"/>
      <c r="IK148"/>
      <c r="IL148" s="33"/>
    </row>
    <row r="149" spans="241:246" ht="12.75" hidden="1">
      <c r="IG149"/>
      <c r="IH149"/>
      <c r="II149" s="33"/>
      <c r="IJ149"/>
      <c r="IK149"/>
      <c r="IL149" s="33"/>
    </row>
    <row r="150" spans="241:246" ht="12.75" hidden="1">
      <c r="IG150"/>
      <c r="IH150"/>
      <c r="II150" s="33"/>
      <c r="IJ150"/>
      <c r="IK150"/>
      <c r="IL150" s="33"/>
    </row>
    <row r="151" spans="241:246" ht="12.75" hidden="1">
      <c r="IG151"/>
      <c r="IH151"/>
      <c r="II151" s="33"/>
      <c r="IJ151"/>
      <c r="IK151"/>
      <c r="IL151" s="33"/>
    </row>
    <row r="152" spans="241:246" ht="12.75" hidden="1">
      <c r="IG152"/>
      <c r="IH152"/>
      <c r="II152" s="33"/>
      <c r="IJ152"/>
      <c r="IK152"/>
      <c r="IL152" s="33"/>
    </row>
    <row r="153" spans="241:246" ht="12.75" hidden="1">
      <c r="IG153"/>
      <c r="IH153"/>
      <c r="II153" s="33"/>
      <c r="IJ153"/>
      <c r="IK153"/>
      <c r="IL153" s="33"/>
    </row>
    <row r="154" spans="241:246" ht="12.75" hidden="1">
      <c r="IG154"/>
      <c r="IH154"/>
      <c r="II154" s="33"/>
      <c r="IJ154"/>
      <c r="IK154"/>
      <c r="IL154" s="33"/>
    </row>
    <row r="155" spans="241:246" ht="12.75" hidden="1">
      <c r="IG155"/>
      <c r="IH155"/>
      <c r="II155" s="33"/>
      <c r="IJ155"/>
      <c r="IK155"/>
      <c r="IL155" s="33"/>
    </row>
    <row r="156" spans="241:246" ht="12.75" hidden="1">
      <c r="IG156"/>
      <c r="IH156"/>
      <c r="II156" s="33"/>
      <c r="IJ156"/>
      <c r="IK156"/>
      <c r="IL156" s="33"/>
    </row>
    <row r="157" spans="241:246" ht="12.75" hidden="1">
      <c r="IG157"/>
      <c r="IH157"/>
      <c r="II157" s="33"/>
      <c r="IJ157"/>
      <c r="IK157"/>
      <c r="IL157" s="33"/>
    </row>
    <row r="158" spans="241:246" ht="12.75" hidden="1">
      <c r="IG158"/>
      <c r="IH158"/>
      <c r="II158" s="33"/>
      <c r="IJ158"/>
      <c r="IK158"/>
      <c r="IL158" s="33"/>
    </row>
    <row r="159" spans="241:246" ht="12.75" hidden="1">
      <c r="IG159"/>
      <c r="IH159"/>
      <c r="II159" s="33"/>
      <c r="IJ159"/>
      <c r="IK159"/>
      <c r="IL159" s="33"/>
    </row>
    <row r="160" spans="241:246" ht="12.75" hidden="1">
      <c r="IG160"/>
      <c r="IH160"/>
      <c r="II160" s="33"/>
      <c r="IJ160"/>
      <c r="IK160"/>
      <c r="IL160" s="33"/>
    </row>
    <row r="161" spans="241:246" ht="12.75" hidden="1">
      <c r="IG161"/>
      <c r="IH161"/>
      <c r="II161" s="33"/>
      <c r="IJ161"/>
      <c r="IK161"/>
      <c r="IL161" s="33"/>
    </row>
    <row r="162" spans="241:246" ht="12.75" hidden="1">
      <c r="IG162"/>
      <c r="IH162"/>
      <c r="II162" s="33"/>
      <c r="IJ162"/>
      <c r="IK162"/>
      <c r="IL162" s="33"/>
    </row>
    <row r="163" spans="241:246" ht="12.75" hidden="1">
      <c r="IG163"/>
      <c r="IH163"/>
      <c r="II163" s="33"/>
      <c r="IJ163"/>
      <c r="IK163"/>
      <c r="IL163" s="33"/>
    </row>
    <row r="164" spans="241:246" ht="12.75" hidden="1">
      <c r="IG164"/>
      <c r="IH164"/>
      <c r="II164" s="33"/>
      <c r="IJ164"/>
      <c r="IK164"/>
      <c r="IL164" s="33"/>
    </row>
    <row r="165" spans="241:246" ht="12.75" hidden="1">
      <c r="IG165"/>
      <c r="IH165"/>
      <c r="II165" s="33"/>
      <c r="IJ165"/>
      <c r="IK165"/>
      <c r="IL165" s="33"/>
    </row>
    <row r="166" spans="241:246" ht="12.75" hidden="1">
      <c r="IG166"/>
      <c r="IH166"/>
      <c r="II166" s="33"/>
      <c r="IJ166"/>
      <c r="IK166"/>
      <c r="IL166" s="33"/>
    </row>
    <row r="167" spans="241:246" ht="12.75" hidden="1">
      <c r="IG167"/>
      <c r="IH167"/>
      <c r="II167" s="33"/>
      <c r="IJ167"/>
      <c r="IK167"/>
      <c r="IL167" s="33"/>
    </row>
    <row r="168" spans="241:246" ht="12.75" hidden="1">
      <c r="IG168"/>
      <c r="IH168"/>
      <c r="II168" s="33"/>
      <c r="IJ168"/>
      <c r="IK168"/>
      <c r="IL168" s="33"/>
    </row>
    <row r="169" spans="241:246" ht="12.75" hidden="1">
      <c r="IG169"/>
      <c r="IH169"/>
      <c r="II169" s="33"/>
      <c r="IJ169"/>
      <c r="IK169"/>
      <c r="IL169" s="33"/>
    </row>
    <row r="170" spans="241:246" ht="12.75" hidden="1">
      <c r="IG170"/>
      <c r="IH170"/>
      <c r="II170" s="33"/>
      <c r="IJ170"/>
      <c r="IK170"/>
      <c r="IL170" s="33"/>
    </row>
    <row r="171" spans="241:246" ht="12.75" hidden="1">
      <c r="IG171"/>
      <c r="IH171"/>
      <c r="II171" s="33"/>
      <c r="IJ171"/>
      <c r="IK171"/>
      <c r="IL171" s="33"/>
    </row>
    <row r="172" spans="241:246" ht="12.75" hidden="1">
      <c r="IG172"/>
      <c r="IH172"/>
      <c r="II172" s="33"/>
      <c r="IJ172"/>
      <c r="IK172"/>
      <c r="IL172" s="33"/>
    </row>
    <row r="173" spans="241:246" ht="12.75" hidden="1">
      <c r="IG173"/>
      <c r="IH173"/>
      <c r="II173" s="33"/>
      <c r="IJ173"/>
      <c r="IK173"/>
      <c r="IL173" s="33"/>
    </row>
    <row r="174" spans="241:246" ht="12.75" hidden="1">
      <c r="IG174"/>
      <c r="IH174"/>
      <c r="II174" s="33"/>
      <c r="IJ174"/>
      <c r="IK174"/>
      <c r="IL174" s="33"/>
    </row>
    <row r="175" spans="241:246" ht="12.75" hidden="1">
      <c r="IG175"/>
      <c r="IH175"/>
      <c r="II175" s="33"/>
      <c r="IJ175"/>
      <c r="IK175"/>
      <c r="IL175" s="33"/>
    </row>
    <row r="176" spans="241:246" ht="12.75" hidden="1">
      <c r="IG176"/>
      <c r="IH176"/>
      <c r="II176" s="33"/>
      <c r="IJ176"/>
      <c r="IK176"/>
      <c r="IL176" s="33"/>
    </row>
    <row r="177" spans="241:246" ht="12.75" hidden="1">
      <c r="IG177"/>
      <c r="IH177"/>
      <c r="II177" s="33"/>
      <c r="IJ177"/>
      <c r="IK177"/>
      <c r="IL177" s="33"/>
    </row>
    <row r="178" spans="241:246" ht="12.75" hidden="1">
      <c r="IG178"/>
      <c r="IH178"/>
      <c r="II178" s="33"/>
      <c r="IJ178"/>
      <c r="IK178"/>
      <c r="IL178" s="33"/>
    </row>
    <row r="179" spans="241:246" ht="12.75" hidden="1">
      <c r="IG179"/>
      <c r="IH179"/>
      <c r="II179" s="33"/>
      <c r="IJ179"/>
      <c r="IK179"/>
      <c r="IL179" s="33"/>
    </row>
    <row r="180" spans="241:246" ht="12.75" hidden="1">
      <c r="IG180"/>
      <c r="IH180"/>
      <c r="II180" s="33"/>
      <c r="IJ180"/>
      <c r="IK180"/>
      <c r="IL180" s="33"/>
    </row>
    <row r="181" spans="241:246" ht="12.75" hidden="1">
      <c r="IG181"/>
      <c r="IH181"/>
      <c r="II181" s="33"/>
      <c r="IJ181"/>
      <c r="IK181"/>
      <c r="IL181" s="33"/>
    </row>
    <row r="182" spans="241:246" ht="12.75" hidden="1">
      <c r="IG182"/>
      <c r="IH182"/>
      <c r="II182" s="33"/>
      <c r="IJ182"/>
      <c r="IK182"/>
      <c r="IL182" s="33"/>
    </row>
    <row r="183" spans="241:246" ht="12.75" hidden="1">
      <c r="IG183"/>
      <c r="IH183"/>
      <c r="II183" s="33"/>
      <c r="IJ183"/>
      <c r="IK183"/>
      <c r="IL183" s="33"/>
    </row>
    <row r="184" spans="241:246" ht="12.75" hidden="1">
      <c r="IG184"/>
      <c r="IH184"/>
      <c r="II184" s="33"/>
      <c r="IJ184"/>
      <c r="IK184"/>
      <c r="IL184" s="33"/>
    </row>
    <row r="185" spans="241:246" ht="12.75" hidden="1">
      <c r="IG185"/>
      <c r="IH185"/>
      <c r="II185" s="33"/>
      <c r="IJ185"/>
      <c r="IK185"/>
      <c r="IL185" s="33"/>
    </row>
    <row r="186" spans="241:246" ht="12.75" hidden="1">
      <c r="IG186"/>
      <c r="IH186"/>
      <c r="II186" s="33"/>
      <c r="IJ186"/>
      <c r="IK186"/>
      <c r="IL186" s="33"/>
    </row>
    <row r="187" spans="241:246" ht="12.75" hidden="1">
      <c r="IG187"/>
      <c r="IH187"/>
      <c r="II187" s="33"/>
      <c r="IJ187"/>
      <c r="IK187"/>
      <c r="IL187" s="33"/>
    </row>
    <row r="188" spans="241:246" ht="12.75" hidden="1">
      <c r="IG188"/>
      <c r="IH188"/>
      <c r="II188" s="33"/>
      <c r="IJ188"/>
      <c r="IK188"/>
      <c r="IL188" s="33"/>
    </row>
    <row r="189" spans="241:246" ht="12.75" hidden="1">
      <c r="IG189"/>
      <c r="IH189"/>
      <c r="II189" s="33"/>
      <c r="IJ189"/>
      <c r="IK189"/>
      <c r="IL189" s="33"/>
    </row>
    <row r="190" spans="241:246" ht="12.75" hidden="1">
      <c r="IG190"/>
      <c r="IH190"/>
      <c r="II190" s="33"/>
      <c r="IJ190"/>
      <c r="IK190"/>
      <c r="IL190" s="33"/>
    </row>
    <row r="191" spans="241:246" ht="12.75" hidden="1">
      <c r="IG191"/>
      <c r="IH191"/>
      <c r="II191" s="33"/>
      <c r="IJ191"/>
      <c r="IK191"/>
      <c r="IL191" s="33"/>
    </row>
    <row r="192" spans="241:246" ht="12.75" hidden="1">
      <c r="IG192"/>
      <c r="IH192"/>
      <c r="II192" s="33"/>
      <c r="IJ192"/>
      <c r="IK192"/>
      <c r="IL192" s="33"/>
    </row>
    <row r="193" spans="241:246" ht="12.75" hidden="1">
      <c r="IG193"/>
      <c r="IH193"/>
      <c r="II193" s="33"/>
      <c r="IJ193"/>
      <c r="IK193"/>
      <c r="IL193" s="33"/>
    </row>
    <row r="194" spans="241:246" ht="12.75" hidden="1">
      <c r="IG194"/>
      <c r="IH194"/>
      <c r="II194" s="33"/>
      <c r="IJ194"/>
      <c r="IK194"/>
      <c r="IL194" s="33"/>
    </row>
    <row r="195" spans="241:246" ht="12.75" hidden="1">
      <c r="IG195"/>
      <c r="IH195"/>
      <c r="II195" s="33"/>
      <c r="IJ195"/>
      <c r="IK195"/>
      <c r="IL195" s="33"/>
    </row>
    <row r="196" spans="241:246" ht="12.75" hidden="1">
      <c r="IG196"/>
      <c r="IH196"/>
      <c r="II196" s="33"/>
      <c r="IJ196"/>
      <c r="IK196"/>
      <c r="IL196" s="33"/>
    </row>
    <row r="197" spans="241:246" ht="12.75" hidden="1">
      <c r="IG197"/>
      <c r="IH197"/>
      <c r="II197" s="33"/>
      <c r="IJ197"/>
      <c r="IK197"/>
      <c r="IL197" s="33"/>
    </row>
    <row r="198" spans="241:246" ht="12.75" hidden="1">
      <c r="IG198"/>
      <c r="IH198"/>
      <c r="II198" s="33"/>
      <c r="IJ198"/>
      <c r="IK198"/>
      <c r="IL198" s="33"/>
    </row>
    <row r="199" spans="241:246" ht="12.75" hidden="1">
      <c r="IG199"/>
      <c r="IH199"/>
      <c r="II199" s="33"/>
      <c r="IJ199"/>
      <c r="IK199"/>
      <c r="IL199" s="33"/>
    </row>
    <row r="200" spans="241:246" ht="12.75" hidden="1">
      <c r="IG200"/>
      <c r="IH200"/>
      <c r="II200" s="33"/>
      <c r="IJ200"/>
      <c r="IK200"/>
      <c r="IL200" s="33"/>
    </row>
    <row r="201" spans="241:246" ht="12.75" hidden="1">
      <c r="IG201"/>
      <c r="IH201"/>
      <c r="II201" s="33"/>
      <c r="IJ201"/>
      <c r="IK201"/>
      <c r="IL201" s="33"/>
    </row>
    <row r="202" spans="241:246" ht="12.75" hidden="1">
      <c r="IG202"/>
      <c r="IH202"/>
      <c r="II202" s="33"/>
      <c r="IJ202"/>
      <c r="IK202"/>
      <c r="IL202" s="33"/>
    </row>
    <row r="203" spans="241:246" ht="12.75" hidden="1">
      <c r="IG203"/>
      <c r="IH203"/>
      <c r="II203" s="33"/>
      <c r="IJ203"/>
      <c r="IK203"/>
      <c r="IL203" s="33"/>
    </row>
    <row r="204" spans="241:246" ht="12.75" hidden="1">
      <c r="IG204"/>
      <c r="IH204"/>
      <c r="II204" s="33"/>
      <c r="IJ204"/>
      <c r="IK204"/>
      <c r="IL204" s="33"/>
    </row>
    <row r="205" spans="241:246" ht="12.75" hidden="1">
      <c r="IG205"/>
      <c r="IH205"/>
      <c r="II205" s="33"/>
      <c r="IJ205"/>
      <c r="IK205"/>
      <c r="IL205" s="33"/>
    </row>
    <row r="206" spans="241:246" ht="12.75" hidden="1">
      <c r="IG206"/>
      <c r="IH206"/>
      <c r="II206" s="33"/>
      <c r="IJ206"/>
      <c r="IK206"/>
      <c r="IL206" s="33"/>
    </row>
    <row r="207" spans="241:246" ht="12.75" hidden="1">
      <c r="IG207"/>
      <c r="IH207"/>
      <c r="II207" s="33"/>
      <c r="IJ207"/>
      <c r="IK207"/>
      <c r="IL207" s="33"/>
    </row>
    <row r="208" spans="241:246" ht="12.75" hidden="1">
      <c r="IG208"/>
      <c r="IH208"/>
      <c r="II208" s="33"/>
      <c r="IJ208"/>
      <c r="IK208"/>
      <c r="IL208" s="33"/>
    </row>
    <row r="209" spans="241:246" ht="12.75" hidden="1">
      <c r="IG209"/>
      <c r="IH209"/>
      <c r="II209" s="33"/>
      <c r="IJ209"/>
      <c r="IK209"/>
      <c r="IL209" s="33"/>
    </row>
    <row r="210" spans="241:246" ht="12.75" hidden="1">
      <c r="IG210"/>
      <c r="IH210"/>
      <c r="II210" s="33"/>
      <c r="IJ210"/>
      <c r="IK210"/>
      <c r="IL210" s="33"/>
    </row>
    <row r="211" spans="241:246" ht="12.75" hidden="1">
      <c r="IG211"/>
      <c r="IH211"/>
      <c r="II211" s="33"/>
      <c r="IJ211"/>
      <c r="IK211"/>
      <c r="IL211" s="33"/>
    </row>
    <row r="212" spans="241:246" ht="12.75" hidden="1">
      <c r="IG212"/>
      <c r="IH212"/>
      <c r="II212" s="33"/>
      <c r="IJ212"/>
      <c r="IK212"/>
      <c r="IL212" s="33"/>
    </row>
    <row r="213" spans="241:246" ht="12.75" hidden="1">
      <c r="IG213"/>
      <c r="IH213"/>
      <c r="II213" s="33"/>
      <c r="IJ213"/>
      <c r="IK213"/>
      <c r="IL213" s="33"/>
    </row>
    <row r="214" spans="241:246" ht="12.75" hidden="1">
      <c r="IG214"/>
      <c r="IH214"/>
      <c r="II214" s="33"/>
      <c r="IJ214"/>
      <c r="IK214"/>
      <c r="IL214" s="33"/>
    </row>
    <row r="215" spans="241:246" ht="12.75" hidden="1">
      <c r="IG215"/>
      <c r="IH215"/>
      <c r="II215" s="33"/>
      <c r="IJ215"/>
      <c r="IK215"/>
      <c r="IL215" s="33"/>
    </row>
    <row r="216" spans="241:246" ht="12.75" hidden="1">
      <c r="IG216"/>
      <c r="IH216"/>
      <c r="II216" s="33"/>
      <c r="IJ216"/>
      <c r="IK216"/>
      <c r="IL216" s="33"/>
    </row>
    <row r="217" spans="241:246" ht="12.75" hidden="1">
      <c r="IG217"/>
      <c r="IH217"/>
      <c r="II217" s="33"/>
      <c r="IJ217"/>
      <c r="IK217"/>
      <c r="IL217" s="33"/>
    </row>
    <row r="218" spans="241:246" ht="12.75" hidden="1">
      <c r="IG218"/>
      <c r="IH218"/>
      <c r="II218" s="33"/>
      <c r="IJ218"/>
      <c r="IK218"/>
      <c r="IL218" s="33"/>
    </row>
    <row r="219" spans="241:246" ht="12.75" hidden="1">
      <c r="IG219"/>
      <c r="IH219"/>
      <c r="II219" s="33"/>
      <c r="IJ219"/>
      <c r="IK219"/>
      <c r="IL219" s="33"/>
    </row>
    <row r="220" spans="241:246" ht="12.75" hidden="1">
      <c r="IG220"/>
      <c r="IH220"/>
      <c r="II220" s="33"/>
      <c r="IJ220"/>
      <c r="IK220"/>
      <c r="IL220" s="33"/>
    </row>
    <row r="221" spans="241:246" ht="12.75" hidden="1">
      <c r="IG221"/>
      <c r="IH221"/>
      <c r="II221" s="33"/>
      <c r="IJ221"/>
      <c r="IK221"/>
      <c r="IL221" s="33"/>
    </row>
    <row r="222" ht="12.75"/>
    <row r="223" ht="12.75"/>
    <row r="224" ht="12.75"/>
    <row r="225" ht="12.75"/>
  </sheetData>
  <sheetProtection password="DFA1" sheet="1" objects="1" scenarios="1" selectLockedCells="1"/>
  <conditionalFormatting sqref="B26:B28 D26:E27 C27:C28 IM23:IM24 B16:E16">
    <cfRule type="expression" priority="1" dxfId="0" stopIfTrue="1">
      <formula>$IR$24=1</formula>
    </cfRule>
    <cfRule type="expression" priority="2" dxfId="1" stopIfTrue="1">
      <formula>$IR$24=2</formula>
    </cfRule>
  </conditionalFormatting>
  <conditionalFormatting sqref="B31:E31 ID62:IE62 ID53:IE53 ID46:IE46 ID38:IE39 IM27:IM29">
    <cfRule type="expression" priority="3" dxfId="0" stopIfTrue="1">
      <formula>$IR$24=2</formula>
    </cfRule>
    <cfRule type="expression" priority="4" dxfId="1" stopIfTrue="1">
      <formula>$IR$24=1</formula>
    </cfRule>
  </conditionalFormatting>
  <dataValidations count="1">
    <dataValidation allowBlank="1" showInputMessage="1" showErrorMessage="1" prompt="Input the dimensions for a round tank" sqref="B26:B28"/>
  </dataValidations>
  <printOptions/>
  <pageMargins left="0.75" right="0.75" top="1" bottom="1" header="0.5" footer="0.5"/>
  <pageSetup horizontalDpi="600" verticalDpi="600" orientation="portrait" scale="50" r:id="rId2"/>
  <ignoredErrors>
    <ignoredError sqref="IE64:IE77 IE51:IE53 IE44:IE46 IE38:IE39 IE41:IE42 IE48:IE49 IE55:IE57 IE60:IE6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Ecosense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Brown</dc:creator>
  <cp:keywords/>
  <dc:description/>
  <cp:lastModifiedBy>Greg Brown</cp:lastModifiedBy>
  <dcterms:created xsi:type="dcterms:W3CDTF">2001-07-02T22:32:21Z</dcterms:created>
  <dcterms:modified xsi:type="dcterms:W3CDTF">2008-02-19T20:11:29Z</dcterms:modified>
  <cp:category/>
  <cp:version/>
  <cp:contentType/>
  <cp:contentStatus/>
</cp:coreProperties>
</file>